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1 Бюджет" sheetId="2" state="visible" r:id="rId2"/>
    <sheet xmlns:r="http://schemas.openxmlformats.org/officeDocument/2006/relationships" name="2 Твоята математика" sheetId="3" state="visible" r:id="rId3"/>
    <sheet xmlns:r="http://schemas.openxmlformats.org/officeDocument/2006/relationships" name="3 Нетна стойност" sheetId="4" state="visible" r:id="rId4"/>
    <sheet xmlns:r="http://schemas.openxmlformats.org/officeDocument/2006/relationships" name="4 Дългове" sheetId="5" state="visible" r:id="rId5"/>
    <sheet xmlns:r="http://schemas.openxmlformats.org/officeDocument/2006/relationships" name="5 Договор" sheetId="6" state="visible" r:id="rId6"/>
    <sheet xmlns:r="http://schemas.openxmlformats.org/officeDocument/2006/relationships" name="6 Лична реалност" sheetId="7" state="visible" r:id="rId7"/>
    <sheet xmlns:r="http://schemas.openxmlformats.org/officeDocument/2006/relationships" name="Г Лавина" sheetId="8" state="visible" r:id="rId8"/>
    <sheet xmlns:r="http://schemas.openxmlformats.org/officeDocument/2006/relationships" name="Г Снежна топка" sheetId="9" state="visible" r:id="rId9"/>
  </sheets>
  <definedNames>
    <definedName name="_xlnm.Print_Titles" localSheetId="7">'Г Лавина'!$5:$5</definedName>
    <definedName name="_xlnm.Print_Titles" localSheetId="8">'Г Снежна топка'!$5:$5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\ &quot;€&quot;;&quot;−&quot;#,##0.00\ &quot;€&quot;"/>
    <numFmt numFmtId="165" formatCode="0.0\ %;&quot;−&quot;0.0\ %"/>
    <numFmt numFmtId="166" formatCode="0.00\ %;&quot;−&quot;0.00\ %"/>
    <numFmt numFmtId="167" formatCode="yyyy-mm-dd"/>
    <numFmt numFmtId="168" formatCode="dd.mm.yyyy"/>
    <numFmt numFmtId="169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1B1A17"/>
      <sz val="18"/>
    </font>
    <font>
      <name val="Calibri"/>
      <i val="1"/>
      <color rgb="006A6456"/>
      <sz val="10"/>
    </font>
    <font>
      <name val="Calibri"/>
      <b val="1"/>
      <color rgb="00FFFFFF"/>
      <sz val="10"/>
    </font>
    <font>
      <name val="Calibri"/>
      <color rgb="001B1A17"/>
      <sz val="11"/>
    </font>
    <font>
      <name val="Calibri"/>
      <b val="1"/>
      <color rgb="001B1A17"/>
      <sz val="11"/>
    </font>
    <font>
      <name val="Calibri"/>
      <b val="1"/>
      <color rgb="001B1A17"/>
      <sz val="12"/>
    </font>
    <font>
      <name val="Calibri"/>
      <color rgb="001F4E9A"/>
      <sz val="11"/>
    </font>
    <font>
      <name val="Calibri"/>
      <color rgb="001F4E9A"/>
      <sz val="11"/>
      <u val="single"/>
    </font>
    <font>
      <name val="Calibri"/>
      <color rgb="006A6456"/>
      <sz val="9"/>
    </font>
    <font>
      <name val="Calibri"/>
      <b val="1"/>
      <color rgb="001B1A17"/>
      <sz val="20"/>
    </font>
    <font>
      <name val="Calibri"/>
      <b val="1"/>
      <color rgb="001B1A17"/>
      <sz val="13"/>
    </font>
    <font>
      <name val="Calibri"/>
      <b val="1"/>
      <color rgb="001B1A17"/>
      <sz val="14"/>
    </font>
    <font>
      <name val="Calibri"/>
      <b val="1"/>
      <color rgb="001B1A17"/>
      <sz val="10"/>
    </font>
    <font>
      <name val="Calibri"/>
      <color rgb="001B1A17"/>
      <sz val="9"/>
    </font>
    <font>
      <name val="Calibri"/>
      <color rgb="0048443A"/>
      <sz val="11"/>
    </font>
  </fonts>
  <fills count="6">
    <fill>
      <patternFill/>
    </fill>
    <fill>
      <patternFill patternType="gray125"/>
    </fill>
    <fill>
      <patternFill patternType="solid">
        <fgColor rgb="00191B21"/>
      </patternFill>
    </fill>
    <fill>
      <patternFill patternType="solid">
        <fgColor rgb="00FBEEC4"/>
      </patternFill>
    </fill>
    <fill>
      <patternFill patternType="solid">
        <fgColor rgb="00F3EEE2"/>
      </patternFill>
    </fill>
    <fill>
      <patternFill patternType="solid">
        <fgColor rgb="00E4BF62"/>
      </patternFill>
    </fill>
  </fills>
  <borders count="6">
    <border>
      <left/>
      <right/>
      <top/>
      <bottom/>
      <diagonal/>
    </border>
    <border>
      <left style="thin">
        <color rgb="00D8CBA9"/>
      </left>
      <right style="thin">
        <color rgb="00D8CBA9"/>
      </right>
      <top style="thin">
        <color rgb="00D8CBA9"/>
      </top>
      <bottom style="thin">
        <color rgb="00D8CBA9"/>
      </bottom>
    </border>
    <border>
      <left/>
      <right/>
      <top style="thin">
        <color rgb="00D8CBA9"/>
      </top>
      <bottom/>
      <diagonal/>
    </border>
    <border>
      <left/>
      <right style="thin">
        <color rgb="00D8CBA9"/>
      </right>
      <top style="thin">
        <color rgb="00D8CBA9"/>
      </top>
      <bottom/>
      <diagonal/>
    </border>
    <border>
      <left/>
      <right style="thin">
        <color rgb="00D8CBA9"/>
      </right>
      <top style="thin">
        <color rgb="00D8CBA9"/>
      </top>
      <bottom style="thin">
        <color rgb="00D8CBA9"/>
      </bottom>
      <diagonal/>
    </border>
    <border>
      <left/>
      <right/>
      <top style="thin">
        <color rgb="00D8CBA9"/>
      </top>
      <bottom style="thin">
        <color rgb="00D8CBA9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164" fontId="6" fillId="5" borderId="1" applyAlignment="1" pivotButton="0" quotePrefix="0" xfId="0">
      <alignment vertical="top"/>
    </xf>
    <xf numFmtId="0" fontId="6" fillId="5" borderId="1" applyAlignment="1" pivotButton="0" quotePrefix="0" xfId="0">
      <alignment vertical="top" wrapText="1"/>
    </xf>
    <xf numFmtId="0" fontId="8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164" fontId="4" fillId="3" borderId="1" applyAlignment="1" applyProtection="1" pivotButton="0" quotePrefix="0" xfId="0">
      <alignment vertical="top"/>
      <protection locked="0" hidden="0"/>
    </xf>
    <xf numFmtId="0" fontId="5" fillId="0" borderId="0" applyAlignment="1" pivotButton="0" quotePrefix="0" xfId="0">
      <alignment horizontal="left" vertical="top" wrapText="1"/>
    </xf>
    <xf numFmtId="164" fontId="4" fillId="4" borderId="1" applyAlignment="1" pivotButton="0" quotePrefix="0" xfId="0">
      <alignment vertical="top"/>
    </xf>
    <xf numFmtId="165" fontId="4" fillId="4" borderId="1" applyAlignment="1" pivotButton="0" quotePrefix="0" xfId="0">
      <alignment vertical="top"/>
    </xf>
    <xf numFmtId="165" fontId="4" fillId="3" borderId="1" applyAlignment="1" applyProtection="1" pivotButton="0" quotePrefix="0" xfId="0">
      <alignment vertical="top"/>
      <protection locked="0" hidden="0"/>
    </xf>
    <xf numFmtId="166" fontId="4" fillId="3" borderId="1" applyAlignment="1" applyProtection="1" pivotButton="0" quotePrefix="0" xfId="0">
      <alignment vertical="top"/>
      <protection locked="0" hidden="0"/>
    </xf>
    <xf numFmtId="0" fontId="4" fillId="4" borderId="1" applyAlignment="1" pivotButton="0" quotePrefix="0" xfId="0">
      <alignment vertical="top" wrapText="1"/>
    </xf>
    <xf numFmtId="0" fontId="4" fillId="3" borderId="1" applyAlignment="1" applyProtection="1" pivotButton="0" quotePrefix="0" xfId="0">
      <alignment vertical="top" wrapText="1"/>
      <protection locked="0" hidden="0"/>
    </xf>
    <xf numFmtId="0" fontId="4" fillId="3" borderId="1" applyAlignment="1" applyProtection="1" pivotButton="0" quotePrefix="0" xfId="0">
      <alignment vertical="top"/>
      <protection locked="0" hidden="0"/>
    </xf>
    <xf numFmtId="0" fontId="4" fillId="0" borderId="0" applyAlignment="1" pivotButton="0" quotePrefix="0" xfId="0">
      <alignment horizontal="center" vertical="top"/>
    </xf>
    <xf numFmtId="0" fontId="4" fillId="4" borderId="1" applyAlignment="1" pivotButton="0" quotePrefix="0" xfId="0">
      <alignment vertical="top"/>
    </xf>
    <xf numFmtId="0" fontId="9" fillId="4" borderId="1" applyAlignment="1" pivotButton="0" quotePrefix="0" xfId="0">
      <alignment vertical="top"/>
    </xf>
    <xf numFmtId="168" fontId="4" fillId="3" borderId="1" applyAlignment="1" applyProtection="1" pivotButton="0" quotePrefix="0" xfId="0">
      <alignment vertical="top"/>
      <protection locked="0" hidden="0"/>
    </xf>
    <xf numFmtId="0" fontId="0" fillId="0" borderId="4" pivotButton="0" quotePrefix="0" xfId="0"/>
    <xf numFmtId="0" fontId="0" fillId="0" borderId="5" pivotButton="0" quotePrefix="0" xfId="0"/>
    <xf numFmtId="0" fontId="6" fillId="5" borderId="1" applyAlignment="1" pivotButton="0" quotePrefix="0" xfId="0">
      <alignment vertical="top"/>
    </xf>
    <xf numFmtId="1" fontId="6" fillId="5" borderId="1" applyAlignment="1" pivotButton="0" quotePrefix="0" xfId="0">
      <alignment vertical="top"/>
    </xf>
    <xf numFmtId="0" fontId="10" fillId="0" borderId="0" applyAlignment="1" pivotButton="0" quotePrefix="0" xfId="0">
      <alignment horizontal="center" vertical="top" wrapText="1"/>
    </xf>
    <xf numFmtId="0" fontId="0" fillId="0" borderId="4" applyProtection="1" pivotButton="0" quotePrefix="0" xfId="0">
      <protection locked="0" hidden="0"/>
    </xf>
    <xf numFmtId="1" fontId="4" fillId="3" borderId="1" applyAlignment="1" applyProtection="1" pivotButton="0" quotePrefix="0" xfId="0">
      <alignment vertical="top"/>
      <protection locked="0" hidden="0"/>
    </xf>
    <xf numFmtId="1" fontId="4" fillId="4" borderId="1" applyAlignment="1" pivotButton="0" quotePrefix="0" xfId="0">
      <alignment vertical="top"/>
    </xf>
    <xf numFmtId="166" fontId="4" fillId="4" borderId="1" applyAlignment="1" pivotButton="0" quotePrefix="0" xfId="0">
      <alignment vertical="top"/>
    </xf>
    <xf numFmtId="169" fontId="4" fillId="4" borderId="1" applyAlignment="1" pivotButton="0" quotePrefix="0" xfId="0">
      <alignment vertical="top"/>
    </xf>
    <xf numFmtId="0" fontId="12" fillId="0" borderId="0" applyAlignment="1" pivotButton="0" quotePrefix="0" xfId="0">
      <alignment horizontal="left" vertical="top"/>
    </xf>
    <xf numFmtId="0" fontId="13" fillId="4" borderId="1" applyAlignment="1" pivotButton="0" quotePrefix="0" xfId="0">
      <alignment vertical="top"/>
    </xf>
    <xf numFmtId="0" fontId="14" fillId="0" borderId="0" pivotButton="0" quotePrefix="0" xfId="0"/>
    <xf numFmtId="164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sticii.bg/katalog/investicionniyat-metod-prizma/" TargetMode="External" Id="rId1"/><Relationship Type="http://schemas.openxmlformats.org/officeDocument/2006/relationships/hyperlink" Target="https://investicii.bg/tablici/" TargetMode="External" Id="rId2"/><Relationship Type="http://schemas.openxmlformats.org/officeDocument/2006/relationships/hyperlink" Target="https://investicii.bg/kalkulatori/" TargetMode="Externa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investicii.bg/kalkulatori/depozit-sreshtu-inflaciya/" TargetMode="External" Id="rId1"/></Relationships>
</file>

<file path=xl/worksheets/sheet1.xml><?xml version="1.0" encoding="utf-8"?>
<worksheet xmlns="http://schemas.openxmlformats.org/spreadsheetml/2006/main">
  <sheetPr>
    <tabColor rgb="00E4BF62"/>
    <outlinePr summaryBelow="1" summaryRight="1"/>
    <pageSetUpPr fitToPage="1"/>
  </sheetPr>
  <dimension ref="A1:C34"/>
  <sheetViews>
    <sheetView showGridLines="0" tabSelected="1" zoomScale="110"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22" customWidth="1" min="3" max="3"/>
    <col width="4" customWidth="1" min="4" max="4"/>
  </cols>
  <sheetData>
    <row r="1" ht="27.76" customHeight="1">
      <c r="B1" s="1" t="inlineStr">
        <is>
          <t>Личен финансов план по метода „Призма“</t>
        </is>
      </c>
    </row>
    <row r="2" ht="47.56" customHeight="1">
      <c r="B2" s="2" t="inlineStr">
        <is>
          <t>Дълговете и „Нулева кота“ (глава 8), депозитът срещу инфлацията (глава 2) и пенсията (глава 4) — по упражненията в книгата „Инвестиционният метод ‚Призма‘“. Бюджетът и нетната стойност са помощни листове.</t>
        </is>
      </c>
    </row>
    <row r="4" ht="24" customHeight="1">
      <c r="B4" s="3" t="inlineStr">
        <is>
          <t>Как се ползва</t>
        </is>
      </c>
    </row>
    <row r="5" ht="33.04000000000001" customHeight="1">
      <c r="A5" s="4" t="inlineStr">
        <is>
          <t>1.</t>
        </is>
      </c>
      <c r="B5" s="5" t="inlineStr">
        <is>
          <t>Попълваш само жълтите клетки. Числата в тях са примерни — замени ги със своите. Всички суми са в евро.</t>
        </is>
      </c>
    </row>
    <row r="6" ht="47.56" customHeight="1">
      <c r="A6" s="4" t="inlineStr">
        <is>
          <t>2.</t>
        </is>
      </c>
      <c r="B6" s="5" t="inlineStr">
        <is>
          <t>Започни от „1 Бюджет“ и „3 Нетна стойност“, после „4 Дългове“ — там е сметката за „Нулева кота“: денят, в който изплащаш последния лош дълг (ипотеката книгата разглежда отделно).</t>
        </is>
      </c>
    </row>
    <row r="7" ht="33.04000000000001" customHeight="1">
      <c r="A7" s="4" t="inlineStr">
        <is>
          <t>3.</t>
        </is>
      </c>
      <c r="B7" s="5" t="inlineStr">
        <is>
          <t>„2 Твоята математика“ и „6 Лична реалност“ са упражненията от глави 2 и 4: депозитът срещу инфлацията и пенсията.</t>
        </is>
      </c>
    </row>
    <row r="8" ht="18.52" customHeight="1">
      <c r="A8" s="4" t="inlineStr">
        <is>
          <t>4.</t>
        </is>
      </c>
      <c r="B8" s="5" t="inlineStr">
        <is>
          <t>Разпечатай „5 Договор“ и го сложи на видно място — така завършва глава 8.</t>
        </is>
      </c>
    </row>
    <row r="9" ht="33.04000000000001" customHeight="1">
      <c r="A9" s="4" t="inlineStr">
        <is>
          <t>5.</t>
        </is>
      </c>
      <c r="B9" s="5" t="inlineStr">
        <is>
          <t>Листовете „Г Лавина“ и „Г Снежна топка“ са подробните графици месец по месец. Те са заключени (без парола), за да не изтриеш формула по погрешка.</t>
        </is>
      </c>
    </row>
    <row r="11">
      <c r="B11" s="6" t="inlineStr">
        <is>
          <t>Жълто — попълваш ти</t>
        </is>
      </c>
      <c r="C11" s="7" t="n"/>
    </row>
    <row r="12">
      <c r="B12" s="6" t="inlineStr">
        <is>
          <t>Сиво — смята се автоматично (не го пипай)</t>
        </is>
      </c>
      <c r="C12" s="8" t="n"/>
    </row>
    <row r="13">
      <c r="B13" s="6" t="inlineStr">
        <is>
          <t>Злато — резултатът</t>
        </is>
      </c>
      <c r="C13" s="9" t="n"/>
    </row>
    <row r="15" ht="24" customHeight="1">
      <c r="B15" s="3" t="inlineStr">
        <is>
          <t>Твоят план накратко</t>
        </is>
      </c>
    </row>
    <row r="16" ht="18.52" customHeight="1">
      <c r="B16" s="5" t="inlineStr">
        <is>
          <t>Свободни пари на месец</t>
        </is>
      </c>
      <c r="C16" s="10">
        <f>'1 Бюджет'!B27</f>
        <v>90</v>
      </c>
    </row>
    <row r="17" ht="18.52" customHeight="1">
      <c r="B17" s="5" t="inlineStr">
        <is>
          <t>Свободни пари след съкращенията</t>
        </is>
      </c>
      <c r="C17" s="10">
        <f>'1 Бюджет'!B29</f>
        <v>385</v>
      </c>
    </row>
    <row r="18" ht="18.52" customHeight="1">
      <c r="B18" s="5" t="inlineStr">
        <is>
          <t>Нетна стойност</t>
        </is>
      </c>
      <c r="C18" s="10">
        <f>'3 Нетна стойност'!B22</f>
        <v>10950</v>
      </c>
    </row>
    <row r="19" ht="18.52" customHeight="1">
      <c r="B19" s="5" t="inlineStr">
        <is>
          <t>Лоши дългове</t>
        </is>
      </c>
      <c r="C19" s="10">
        <f>'4 Дългове'!D16</f>
        <v>7550</v>
      </c>
    </row>
    <row r="20" ht="18.52" customHeight="1">
      <c r="B20" s="5" t="inlineStr">
        <is>
          <t>„Нулева кота“ по избрания метод</t>
        </is>
      </c>
      <c r="C20" s="11" t="str">
        <f>IF('4 Дългове'!D19="Снежна топка",'Г Снежна топка'!C2,'Г Лавина'!C2)</f>
        <v>май 2028 г.</v>
      </c>
    </row>
    <row r="21" ht="18.52" customHeight="1">
      <c r="B21" s="5" t="inlineStr">
        <is>
          <t>Депозитът ти за година: печалба (+) или загуба (−)</t>
        </is>
      </c>
      <c r="C21" s="10">
        <f>'2 Твоята математика'!B15</f>
        <v>-520</v>
      </c>
    </row>
    <row r="22" ht="18.52" customHeight="1">
      <c r="B22" s="5" t="inlineStr">
        <is>
          <t>Спестявания до пенсията (в днешни пари)</t>
        </is>
      </c>
      <c r="C22" s="10">
        <f>'6 Лична реалност'!B15</f>
        <v>14445.748792334314</v>
      </c>
    </row>
    <row r="23" ht="18.52" customHeight="1">
      <c r="B23" s="5" t="inlineStr">
        <is>
          <t>Пенсия минус разходи на месец</t>
        </is>
      </c>
      <c r="C23" s="10">
        <f>'6 Лична реалност'!B20</f>
        <v>-210</v>
      </c>
    </row>
    <row r="25" ht="24" customHeight="1">
      <c r="B25" s="3" t="inlineStr">
        <is>
          <t>Важно</t>
        </is>
      </c>
    </row>
    <row r="26" ht="33.04000000000001" customHeight="1">
      <c r="B26" s="5" t="inlineStr">
        <is>
          <t>Таблицата е с образователна цел и не е инвестиционен, кредитен или данъчен съвет. Сметките са приблизителни, а решенията взимаш ти.</t>
        </is>
      </c>
    </row>
    <row r="28">
      <c r="B28" s="4" t="inlineStr">
        <is>
          <t>Методът е от книгата:</t>
        </is>
      </c>
    </row>
    <row r="29" ht="18.52" customHeight="1">
      <c r="B29" s="12" t="inlineStr">
        <is>
          <t>Инвестиционният метод „Призма“ — Мартин Горданов</t>
        </is>
      </c>
    </row>
    <row r="30" ht="18.52" customHeight="1">
      <c r="B30" s="12" t="inlineStr">
        <is>
          <t>Още безплатни таблици: investicii.bg/tablici/</t>
        </is>
      </c>
    </row>
    <row r="31" ht="18.52" customHeight="1">
      <c r="B31" s="12" t="inlineStr">
        <is>
          <t>Калкулатори: investicii.bg/kalkulatori/</t>
        </is>
      </c>
    </row>
    <row r="33" ht="43.6" customHeight="1">
      <c r="B33" s="13" t="inlineStr">
        <is>
          <t>Упражненията и цитатите от книгата © Мартин Горданов. Таблицата © „Лекс Криейтив Стратеджи“ ЕООД (Инвестиции, investicii.bg). Безплатна — за лично ползване; не се продава и не се разпространява променена.</t>
        </is>
      </c>
    </row>
    <row r="34" ht="17.2" customHeight="1">
      <c r="B34" s="13" t="inlineStr">
        <is>
          <t>Версия 1 · октомври 2026 г.</t>
        </is>
      </c>
    </row>
  </sheetData>
  <mergeCells count="10">
    <mergeCell ref="B6:C6"/>
    <mergeCell ref="B2:C2"/>
    <mergeCell ref="B7:C7"/>
    <mergeCell ref="B33:C33"/>
    <mergeCell ref="B5:C5"/>
    <mergeCell ref="B34:C34"/>
    <mergeCell ref="B26:C26"/>
    <mergeCell ref="B9:C9"/>
    <mergeCell ref="B1:C1"/>
    <mergeCell ref="B8:C8"/>
  </mergeCells>
  <hyperlinks>
    <hyperlink xmlns:r="http://schemas.openxmlformats.org/officeDocument/2006/relationships" ref="B29" r:id="rId1"/>
    <hyperlink xmlns:r="http://schemas.openxmlformats.org/officeDocument/2006/relationships" ref="B30" r:id="rId2"/>
    <hyperlink xmlns:r="http://schemas.openxmlformats.org/officeDocument/2006/relationships" ref="B31" r:id="rId3"/>
  </hyperlink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tabSelected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5" customWidth="1" min="2" max="2"/>
    <col width="17" customWidth="1" min="3" max="3"/>
    <col width="50" customWidth="1" min="4" max="4"/>
  </cols>
  <sheetData>
    <row r="1" ht="27.76" customHeight="1">
      <c r="A1" s="1" t="inlineStr">
        <is>
          <t>1. Месечен бюджет</t>
        </is>
      </c>
    </row>
    <row r="2" ht="30.4" customHeight="1">
      <c r="A2" s="13" t="inlineStr">
        <is>
          <t>Колко влиза и колко излиза всеки месец. В глава 8 книгата първо иска да опишеш всички дългове („Признанието“), после да намериш „скрити“ пари — да продадеш вещите, които не ползваш, — и временно да се откажеш от храненето навън и „невидимите“ абонаменти („Жертвата“). Тук виждаш колко можеш да отделиш.</t>
        </is>
      </c>
    </row>
    <row r="4">
      <c r="A4" s="14" t="inlineStr">
        <is>
          <t>Доходи (нето, на месец)</t>
        </is>
      </c>
      <c r="B4" s="14" t="inlineStr">
        <is>
          <t>Сума</t>
        </is>
      </c>
    </row>
    <row r="5" ht="18.52" customHeight="1">
      <c r="A5" s="5" t="inlineStr">
        <is>
          <t>Заплата (нето)</t>
        </is>
      </c>
      <c r="B5" s="15" t="n">
        <v>1200</v>
      </c>
    </row>
    <row r="6" ht="18.52" customHeight="1">
      <c r="A6" s="5" t="inlineStr">
        <is>
          <t>Втора заплата в домакинството (нето)</t>
        </is>
      </c>
      <c r="B6" s="15" t="n">
        <v>1000</v>
      </c>
    </row>
    <row r="7" ht="18.52" customHeight="1">
      <c r="A7" s="5" t="inlineStr">
        <is>
          <t>Други доходи (наем, хонорари и др.)</t>
        </is>
      </c>
      <c r="B7" s="15" t="n">
        <v>0</v>
      </c>
    </row>
    <row r="8" ht="18.52" customHeight="1">
      <c r="A8" s="16" t="inlineStr">
        <is>
          <t>Общо доходи</t>
        </is>
      </c>
      <c r="B8" s="17">
        <f>SUM(B5:B7)</f>
        <v>2200</v>
      </c>
    </row>
    <row r="10">
      <c r="A10" s="14" t="inlineStr">
        <is>
          <t>Разходи (на месец)</t>
        </is>
      </c>
      <c r="B10" s="14" t="inlineStr">
        <is>
          <t>Сума</t>
        </is>
      </c>
      <c r="C10" s="14" t="inlineStr">
        <is>
          <t>Мога да намаля с</t>
        </is>
      </c>
      <c r="D10" s="14" t="inlineStr">
        <is>
          <t>Бележка</t>
        </is>
      </c>
    </row>
    <row r="11" ht="30.4" customHeight="1">
      <c r="A11" s="5" t="inlineStr">
        <is>
          <t>Жилище (наем или вноска по ипотека)</t>
        </is>
      </c>
      <c r="B11" s="15" t="n">
        <v>400</v>
      </c>
      <c r="C11" s="15" t="n">
        <v>0</v>
      </c>
      <c r="D11" s="13" t="inlineStr">
        <is>
          <t>Ипотеката е „добър“ дълг — вноската ѝ е тук, а не в „Вноски по кредити“.</t>
        </is>
      </c>
    </row>
    <row r="12" ht="18.52" customHeight="1">
      <c r="A12" s="5" t="inlineStr">
        <is>
          <t>Сметки (ток, вода, отопление, интернет, телефон)</t>
        </is>
      </c>
      <c r="B12" s="15" t="n">
        <v>180</v>
      </c>
      <c r="C12" s="15" t="n">
        <v>20</v>
      </c>
    </row>
    <row r="13" ht="18.52" customHeight="1">
      <c r="A13" s="5" t="inlineStr">
        <is>
          <t>Храна вкъщи</t>
        </is>
      </c>
      <c r="B13" s="15" t="n">
        <v>450</v>
      </c>
      <c r="C13" s="15" t="n">
        <v>30</v>
      </c>
    </row>
    <row r="14" ht="18.52" customHeight="1">
      <c r="A14" s="5" t="inlineStr">
        <is>
          <t>Храна, кафе и обеди навън</t>
        </is>
      </c>
      <c r="B14" s="15" t="n">
        <v>150</v>
      </c>
      <c r="C14" s="15" t="n">
        <v>80</v>
      </c>
      <c r="D14" s="13" t="inlineStr">
        <is>
          <t>В книгата: „кухнята вкъщи става твоят нов щаб“.</t>
        </is>
      </c>
    </row>
    <row r="15" ht="18.52" customHeight="1">
      <c r="A15" s="5" t="inlineStr">
        <is>
          <t>Транспорт и гориво</t>
        </is>
      </c>
      <c r="B15" s="15" t="n">
        <v>150</v>
      </c>
      <c r="C15" s="15" t="n">
        <v>0</v>
      </c>
    </row>
    <row r="16" ht="18.52" customHeight="1">
      <c r="A16" s="5" t="inlineStr">
        <is>
          <t>Здраве и лекарства</t>
        </is>
      </c>
      <c r="B16" s="15" t="n">
        <v>60</v>
      </c>
      <c r="C16" s="15" t="n">
        <v>0</v>
      </c>
    </row>
    <row r="17" ht="18.52" customHeight="1">
      <c r="A17" s="5" t="inlineStr">
        <is>
          <t>Деца</t>
        </is>
      </c>
      <c r="B17" s="15" t="n">
        <v>0</v>
      </c>
      <c r="C17" s="15" t="n">
        <v>0</v>
      </c>
    </row>
    <row r="18" ht="18.52" customHeight="1">
      <c r="A18" s="5" t="inlineStr">
        <is>
          <t>Абонаменти (стрийминг, приложения, фитнес)</t>
        </is>
      </c>
      <c r="B18" s="15" t="n">
        <v>40</v>
      </c>
      <c r="C18" s="15" t="n">
        <v>25</v>
      </c>
      <c r="D18" s="13" t="inlineStr">
        <is>
          <t>„Невидимите“ абонаменти от глава 8.</t>
        </is>
      </c>
    </row>
    <row r="19" ht="18.52" customHeight="1">
      <c r="A19" s="5" t="inlineStr">
        <is>
          <t>Дрехи и обувки</t>
        </is>
      </c>
      <c r="B19" s="15" t="n">
        <v>80</v>
      </c>
      <c r="C19" s="15" t="n">
        <v>30</v>
      </c>
    </row>
    <row r="20" ht="18.52" customHeight="1">
      <c r="A20" s="5" t="inlineStr">
        <is>
          <t>Развлечения и излизания</t>
        </is>
      </c>
      <c r="B20" s="15" t="n">
        <v>100</v>
      </c>
      <c r="C20" s="15" t="n">
        <v>50</v>
      </c>
    </row>
    <row r="21" ht="18.52" customHeight="1">
      <c r="A21" s="5" t="inlineStr">
        <is>
          <t>Подаръци и празници</t>
        </is>
      </c>
      <c r="B21" s="15" t="n">
        <v>40</v>
      </c>
      <c r="C21" s="15" t="n">
        <v>0</v>
      </c>
    </row>
    <row r="22" ht="18.52" customHeight="1">
      <c r="A22" s="5" t="inlineStr">
        <is>
          <t>Импулсивни покупки</t>
        </is>
      </c>
      <c r="B22" s="15" t="n">
        <v>80</v>
      </c>
      <c r="C22" s="15" t="n">
        <v>60</v>
      </c>
    </row>
    <row r="23" ht="30.4" customHeight="1">
      <c r="A23" s="5" t="inlineStr">
        <is>
          <t>Вноски по кредити (без ипотеката)</t>
        </is>
      </c>
      <c r="B23" s="17">
        <f>'4 Дългове'!E16</f>
        <v>320</v>
      </c>
      <c r="C23" s="15" t="n">
        <v>0</v>
      </c>
      <c r="D23" s="13" t="inlineStr">
        <is>
          <t>Смята се автоматично от лист „4 Дългове“ — сборът от вноските по лошите дългове.</t>
        </is>
      </c>
    </row>
    <row r="24" ht="18.52" customHeight="1">
      <c r="A24" s="5" t="inlineStr">
        <is>
          <t>Други</t>
        </is>
      </c>
      <c r="B24" s="15" t="n">
        <v>60</v>
      </c>
      <c r="C24" s="15" t="n">
        <v>0</v>
      </c>
    </row>
    <row r="25" ht="18.52" customHeight="1">
      <c r="A25" s="16" t="inlineStr">
        <is>
          <t>Общо разходи</t>
        </is>
      </c>
      <c r="B25" s="17">
        <f>SUM(B11:B24)</f>
        <v>2110</v>
      </c>
      <c r="C25" s="17">
        <f>SUM(C11:C24)</f>
        <v>295</v>
      </c>
    </row>
    <row r="27" ht="18.52" customHeight="1">
      <c r="A27" s="16" t="inlineStr">
        <is>
          <t>Свободни пари на месец</t>
        </is>
      </c>
      <c r="B27" s="10">
        <f>B8-B25</f>
        <v>90</v>
      </c>
      <c r="D27" s="13" t="inlineStr">
        <is>
          <t>Ако е на минус, харчиш повече, отколкото изкарваш.</t>
        </is>
      </c>
    </row>
    <row r="28" ht="18.52" customHeight="1">
      <c r="A28" s="5" t="inlineStr">
        <is>
          <t>Норма на спестяване (свободни пари ÷ доходи)</t>
        </is>
      </c>
      <c r="B28" s="18">
        <f>IF(B8&gt;0,B27/B8,"")</f>
        <v>0.04090909090909091</v>
      </c>
    </row>
    <row r="29" ht="30.4" customHeight="1">
      <c r="A29" s="16" t="inlineStr">
        <is>
          <t>Свободни пари след съкращенията</t>
        </is>
      </c>
      <c r="B29" s="10">
        <f>B27+C25</f>
        <v>385</v>
      </c>
      <c r="D29" s="13" t="inlineStr">
        <is>
          <t>Това е горивото за дълговете (лист „4 Дългове“) или за спестяванията.</t>
        </is>
      </c>
    </row>
  </sheetData>
  <mergeCells count="2">
    <mergeCell ref="A1:D1"/>
    <mergeCell ref="A2:D2"/>
  </mergeCells>
  <pageMargins left="0.75" right="0.75" top="1" bottom="1" header="0.5" footer="0.5"/>
  <pageSetup orientation="portrait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tabSelected="0" zoomScale="110"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60" customWidth="1" min="3" max="3"/>
  </cols>
  <sheetData>
    <row r="1" ht="27.76" customHeight="1">
      <c r="A1" s="1" t="inlineStr">
        <is>
          <t>2. Твоята математика (упражнението от глава 2)</t>
        </is>
      </c>
    </row>
    <row r="2" ht="17.2" customHeight="1">
      <c r="A2" s="13" t="inlineStr">
        <is>
          <t>Печелиш ли от депозита, или парите ти се топят? Сметката е по формулата от книгата: (депозит × лихва) − (депозит × инфлация).</t>
        </is>
      </c>
    </row>
    <row r="4" ht="18.52" customHeight="1">
      <c r="A4" s="5" t="inlineStr">
        <is>
          <t>1. Месечна брутна заплата</t>
        </is>
      </c>
      <c r="B4" s="15" t="n">
        <v>2000</v>
      </c>
    </row>
    <row r="5" ht="18.52" customHeight="1">
      <c r="A5" s="5" t="inlineStr">
        <is>
          <t>2. Реални спестявания — преди 3 месеца</t>
        </is>
      </c>
      <c r="B5" s="15" t="n">
        <v>100</v>
      </c>
      <c r="C5" s="13" t="inlineStr">
        <is>
          <t>Не теоретични: колко наистина остана.</t>
        </is>
      </c>
    </row>
    <row r="6" ht="18.52" customHeight="1">
      <c r="A6" s="5" t="inlineStr">
        <is>
          <t xml:space="preserve">    — преди 2 месеца</t>
        </is>
      </c>
      <c r="B6" s="15" t="n">
        <v>250</v>
      </c>
    </row>
    <row r="7" ht="18.52" customHeight="1">
      <c r="A7" s="5" t="inlineStr">
        <is>
          <t xml:space="preserve">    — миналия месец</t>
        </is>
      </c>
      <c r="B7" s="15" t="n">
        <v>50</v>
      </c>
    </row>
    <row r="8" ht="18.52" customHeight="1">
      <c r="A8" s="16" t="inlineStr">
        <is>
          <t>Средно на месец (сборът ÷ 3)</t>
        </is>
      </c>
      <c r="B8" s="17">
        <f>SUM(B5:B7)/3</f>
        <v>133.33333333333334</v>
      </c>
    </row>
    <row r="9" ht="18.52" customHeight="1">
      <c r="A9" s="5" t="inlineStr">
        <is>
          <t>Дял на спестяванията от брутната заплата</t>
        </is>
      </c>
      <c r="B9" s="18">
        <f>IF(N(B4)&gt;0,B8/B4,"")</f>
        <v>0.06666666666666667</v>
      </c>
    </row>
    <row r="11" ht="18.52" customHeight="1">
      <c r="A11" s="5" t="inlineStr">
        <is>
          <t>3. Сума на депозит в банка</t>
        </is>
      </c>
      <c r="B11" s="15" t="n">
        <v>10000</v>
      </c>
    </row>
    <row r="12" ht="30.4" customHeight="1">
      <c r="A12" s="5" t="inlineStr">
        <is>
          <t>4. Годишна инфлация</t>
        </is>
      </c>
      <c r="B12" s="19" t="n">
        <v>0.057</v>
      </c>
      <c r="C12" s="13" t="inlineStr">
        <is>
          <t>Пример: 5,7 % — окончателните данни на НСИ за септември 2026 г. Сложи последното число от nsi.bg.</t>
        </is>
      </c>
    </row>
    <row r="13" ht="18.52" customHeight="1">
      <c r="A13" s="5" t="inlineStr">
        <is>
          <t>5. Лихва по депозита (годишно)</t>
        </is>
      </c>
      <c r="B13" s="20" t="n">
        <v>0.005</v>
      </c>
      <c r="C13" s="13" t="inlineStr">
        <is>
          <t>Пример — сложи своята от договора с банката.</t>
        </is>
      </c>
    </row>
    <row r="15" ht="18.52" customHeight="1">
      <c r="A15" s="16" t="inlineStr">
        <is>
          <t>6. Печалба (+) или загуба (−) за година</t>
        </is>
      </c>
      <c r="B15" s="10">
        <f>B11*B13-B11*B12</f>
        <v>-520</v>
      </c>
    </row>
    <row r="16">
      <c r="A16" s="21" t="str">
        <f>IF(B15&lt;0,"Парите ти се топят всяка година — като на Мария от книгата.",IF(B15&gt;0,"Лихвата бие инфлацията.","Нито печелиш, нито губиш."))</f>
        <v>Парите ти се топят всяка година — като на Мария от книгата.</v>
      </c>
    </row>
    <row r="18" ht="17.2" customHeight="1">
      <c r="A18" s="13" t="inlineStr">
        <is>
          <t>Сметката е приблизителна, както в книгата. За няколко години напред — калкулаторът „Депозит срещу инфлация“:</t>
        </is>
      </c>
    </row>
    <row r="19" ht="18.52" customHeight="1">
      <c r="A19" s="12" t="inlineStr">
        <is>
          <t>investicii.bg/kalkulatori/depozit-sreshtu-inflaciya/</t>
        </is>
      </c>
    </row>
  </sheetData>
  <mergeCells count="3">
    <mergeCell ref="A1:C1"/>
    <mergeCell ref="A18:C18"/>
    <mergeCell ref="A2:C2"/>
  </mergeCells>
  <hyperlinks>
    <hyperlink xmlns:r="http://schemas.openxmlformats.org/officeDocument/2006/relationships" ref="A19" r:id="rId1"/>
  </hyperlinks>
  <pageMargins left="0.75" right="0.75" top="1" bottom="1" header="0.5" footer="0.5"/>
  <pageSetup orientation="portrait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tabSelected="0" zoomScale="11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4" customWidth="1" min="3" max="3"/>
    <col width="46" customWidth="1" min="4" max="4"/>
  </cols>
  <sheetData>
    <row r="1" ht="27.76" customHeight="1">
      <c r="A1" s="1" t="inlineStr">
        <is>
          <t>3. Нетна стойност</t>
        </is>
      </c>
    </row>
    <row r="2" ht="17.2" customHeight="1">
      <c r="A2" s="13" t="inlineStr">
        <is>
          <t>Всичко, което притежаваш, минус всичко, което дължиш. Пазарната стойност — колкото реално би взел, ако продадеш днес.</t>
        </is>
      </c>
    </row>
    <row r="4">
      <c r="A4" s="14" t="inlineStr">
        <is>
          <t>Активи</t>
        </is>
      </c>
      <c r="B4" s="14" t="inlineStr">
        <is>
          <t>Стойност</t>
        </is>
      </c>
      <c r="C4" s="14" t="inlineStr">
        <is>
          <t>Ликвиден?</t>
        </is>
      </c>
      <c r="D4" s="14" t="inlineStr">
        <is>
          <t>Бележка</t>
        </is>
      </c>
    </row>
    <row r="5" ht="18.52" customHeight="1">
      <c r="A5" s="5" t="inlineStr">
        <is>
          <t>Пари в брой</t>
        </is>
      </c>
      <c r="B5" s="15" t="n">
        <v>500</v>
      </c>
      <c r="C5" s="22" t="inlineStr">
        <is>
          <t>Да</t>
        </is>
      </c>
    </row>
    <row r="6" ht="18.52" customHeight="1">
      <c r="A6" s="5" t="inlineStr">
        <is>
          <t>Разплащателна сметка</t>
        </is>
      </c>
      <c r="B6" s="15" t="n">
        <v>1200</v>
      </c>
      <c r="C6" s="22" t="inlineStr">
        <is>
          <t>Да</t>
        </is>
      </c>
    </row>
    <row r="7" ht="18.52" customHeight="1">
      <c r="A7" s="5" t="inlineStr">
        <is>
          <t>Спестовна сметка или депозит</t>
        </is>
      </c>
      <c r="B7" s="15" t="n">
        <v>10000</v>
      </c>
      <c r="C7" s="22" t="inlineStr">
        <is>
          <t>Да</t>
        </is>
      </c>
    </row>
    <row r="8" ht="18.52" customHeight="1">
      <c r="A8" s="5" t="inlineStr">
        <is>
          <t>Инвестиции (акции, фондове, АДСИЦ)</t>
        </is>
      </c>
      <c r="B8" s="15" t="n">
        <v>0</v>
      </c>
      <c r="C8" s="22" t="inlineStr">
        <is>
          <t>Да</t>
        </is>
      </c>
    </row>
    <row r="9" ht="18.52" customHeight="1">
      <c r="A9" s="5" t="inlineStr">
        <is>
          <t>Злато</t>
        </is>
      </c>
      <c r="B9" s="15" t="n">
        <v>0</v>
      </c>
      <c r="C9" s="23" t="n"/>
    </row>
    <row r="10" ht="18.52" customHeight="1">
      <c r="A10" s="5" t="inlineStr">
        <is>
          <t>Жилище или друг имот (пазарна стойност)</t>
        </is>
      </c>
      <c r="B10" s="15" t="n">
        <v>0</v>
      </c>
      <c r="C10" s="22" t="inlineStr">
        <is>
          <t>Не</t>
        </is>
      </c>
    </row>
    <row r="11" ht="18.52" customHeight="1">
      <c r="A11" s="5" t="inlineStr">
        <is>
          <t>Кола (пазарна стойност)</t>
        </is>
      </c>
      <c r="B11" s="15" t="n">
        <v>6000</v>
      </c>
      <c r="C11" s="22" t="inlineStr">
        <is>
          <t>Не</t>
        </is>
      </c>
    </row>
    <row r="12" ht="30.4" customHeight="1">
      <c r="A12" s="5" t="inlineStr">
        <is>
          <t>Вещи, които можеш да продадеш</t>
        </is>
      </c>
      <c r="B12" s="15" t="n">
        <v>800</v>
      </c>
      <c r="C12" s="22" t="inlineStr">
        <is>
          <t>Не</t>
        </is>
      </c>
      <c r="D12" s="13" t="inlineStr">
        <is>
          <t>Глава 8: „затворен, мъртъв капитал“ — продай ги и насочи парите към главницата на дълга.</t>
        </is>
      </c>
    </row>
    <row r="13" ht="18.52" customHeight="1">
      <c r="A13" s="5" t="inlineStr">
        <is>
          <t>Други</t>
        </is>
      </c>
      <c r="B13" s="15" t="n">
        <v>0</v>
      </c>
      <c r="C13" s="23" t="n"/>
    </row>
    <row r="14" ht="18.52" customHeight="1">
      <c r="A14" s="16" t="inlineStr">
        <is>
          <t>Общо активи</t>
        </is>
      </c>
      <c r="B14" s="17">
        <f>SUM(B5:B13)</f>
        <v>18500</v>
      </c>
    </row>
    <row r="15" ht="18.52" customHeight="1">
      <c r="A15" s="5" t="inlineStr">
        <is>
          <t>от тях ликвидни</t>
        </is>
      </c>
      <c r="B15" s="17">
        <f>SUMIF(C5:C13,"Да",B5:B13)</f>
        <v>11700</v>
      </c>
    </row>
    <row r="17">
      <c r="A17" s="14" t="inlineStr">
        <is>
          <t>Пасиви</t>
        </is>
      </c>
      <c r="B17" s="14" t="inlineStr">
        <is>
          <t>Остатък</t>
        </is>
      </c>
    </row>
    <row r="18" ht="18.52" customHeight="1">
      <c r="A18" s="5" t="inlineStr">
        <is>
          <t>Всички кредити от лист „4 Дългове“ (с ипотеката)</t>
        </is>
      </c>
      <c r="B18" s="17">
        <f>'4 Дългове'!D15</f>
        <v>7550</v>
      </c>
    </row>
    <row r="19" ht="18.52" customHeight="1">
      <c r="A19" s="5" t="inlineStr">
        <is>
          <t>Други задължения (към близки и др.)</t>
        </is>
      </c>
      <c r="B19" s="15" t="n">
        <v>0</v>
      </c>
    </row>
    <row r="20" ht="18.52" customHeight="1">
      <c r="A20" s="16" t="inlineStr">
        <is>
          <t>Общо пасиви</t>
        </is>
      </c>
      <c r="B20" s="17">
        <f>SUM(B18:B19)</f>
        <v>7550</v>
      </c>
    </row>
    <row r="22" ht="18.52" customHeight="1">
      <c r="A22" s="16" t="inlineStr">
        <is>
          <t>Нетна стойност</t>
        </is>
      </c>
      <c r="B22" s="10">
        <f>B14-B20</f>
        <v>10950</v>
      </c>
    </row>
  </sheetData>
  <mergeCells count="2">
    <mergeCell ref="A1:D1"/>
    <mergeCell ref="A2:D2"/>
  </mergeCells>
  <dataValidations count="1">
    <dataValidation sqref="C5:C13" showDropDown="0" showInputMessage="0" showErrorMessage="0" allowBlank="1" errorTitle="Непозволена стойност" error="Избери от списъка." promptTitle="Подсказка" prompt="Ликвиден = можеш да го превърнеш в пари за дни, без голяма загуба." type="list">
      <formula1>"Да,Не"</formula1>
    </dataValidation>
  </dataValidations>
  <pageMargins left="0.75" right="0.75" top="1" bottom="1" header="0.5" footer="0.5"/>
  <pageSetup orientation="portrait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tabSelected="0" zoomScale="11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1" customWidth="1" min="3" max="3"/>
    <col width="15" customWidth="1" min="4" max="4"/>
    <col width="14" customWidth="1" min="5" max="5"/>
    <col width="10" customWidth="1" min="6" max="6"/>
    <col width="20" customWidth="1" min="7" max="7"/>
    <col width="11" customWidth="1" min="8" max="8"/>
    <col width="11" customWidth="1" min="9" max="9"/>
    <col hidden="1" width="9" customWidth="1" min="10" max="10"/>
    <col hidden="1" width="12" customWidth="1" min="11" max="11"/>
    <col hidden="1" width="12" customWidth="1" min="12" max="12"/>
  </cols>
  <sheetData>
    <row r="1" ht="27.76" customHeight="1">
      <c r="A1" s="1" t="inlineStr">
        <is>
          <t>4. Дълговете и „Нулева кота“ (глава 8)</t>
        </is>
      </c>
    </row>
    <row r="2" ht="30.4" customHeight="1">
      <c r="A2" s="13" t="inlineStr">
        <is>
          <t>Стъпка 1 от книгата — „Признанието“: впиши всеки кредит. Най-важната колона е ГПР (годишният процент на разходите). „Добър“ дълг е ипотеката за жилище — той не влиза в плана: книгата го разглежда отделно („лихвата срещу инфлацията“).</t>
        </is>
      </c>
    </row>
    <row r="4" ht="44" customHeight="1">
      <c r="A4" s="14" t="inlineStr">
        <is>
          <t>№</t>
        </is>
      </c>
      <c r="B4" s="14" t="inlineStr">
        <is>
          <t>Кредитор</t>
        </is>
      </c>
      <c r="C4" s="14" t="inlineStr">
        <is>
          <t>Вид</t>
        </is>
      </c>
      <c r="D4" s="14" t="inlineStr">
        <is>
          <t>Оставаща главница</t>
        </is>
      </c>
      <c r="E4" s="14" t="inlineStr">
        <is>
          <t>Месечна вноска</t>
        </is>
      </c>
      <c r="F4" s="14" t="inlineStr">
        <is>
          <t>ГПР</t>
        </is>
      </c>
      <c r="G4" s="14" t="inlineStr">
        <is>
          <t>Вноската покрива ли лихвата?</t>
        </is>
      </c>
      <c r="H4" s="14" t="inlineStr">
        <is>
          <t>Поредност при „Лавина“</t>
        </is>
      </c>
      <c r="I4" s="14" t="inlineStr">
        <is>
          <t>Поредност при „Снежна топка“</t>
        </is>
      </c>
      <c r="J4" s="14" t="inlineStr">
        <is>
          <t>служебно</t>
        </is>
      </c>
      <c r="K4" s="14" t="inlineStr">
        <is>
          <t>служебно</t>
        </is>
      </c>
      <c r="L4" s="14" t="inlineStr">
        <is>
          <t>служебно</t>
        </is>
      </c>
    </row>
    <row r="5">
      <c r="A5" s="24" t="n">
        <v>1</v>
      </c>
      <c r="B5" s="22" t="inlineStr">
        <is>
          <t>Кредитна карта</t>
        </is>
      </c>
      <c r="C5" s="22" t="inlineStr">
        <is>
          <t>Лош</t>
        </is>
      </c>
      <c r="D5" s="15" t="n">
        <v>2500</v>
      </c>
      <c r="E5" s="15" t="n">
        <v>90</v>
      </c>
      <c r="F5" s="19" t="n">
        <v>0.24</v>
      </c>
      <c r="G5" s="25" t="str">
        <f>IF(N(D5)&lt;=0,"",IF(N(E5)&gt;N(D5)*N(F5)/12+0.005,"да",IF(N(E5)&gt;=N(D5)*N(F5)/12-0.005,"НЕ — дългът не намалява","НЕ — дългът расте")))</f>
        <v>да</v>
      </c>
      <c r="H5" s="25">
        <f>IF(J5=1,COUNTIFS($J$5:$J$14,1,$K$5:$K$14,"&gt;"&amp;K5)+COUNTIFS($J$5:J5,1,$K$5:K5,K5),"")</f>
        <v>2</v>
      </c>
      <c r="I5" s="25">
        <f>IF(J5=1,COUNTIFS($J$5:$J$14,1,$L$5:$L$14,"&lt;"&amp;L5)+COUNTIFS($J$5:J5,1,$L$5:L5,L5),"")</f>
        <v>3</v>
      </c>
      <c r="J5" s="26">
        <f>IF(AND(N(D5)&gt;0,C5&lt;&gt;"Добър"),1,0)</f>
        <v>1</v>
      </c>
      <c r="K5" s="26">
        <f>ROUND(N(F5)*1000000,0)</f>
        <v>240000</v>
      </c>
      <c r="L5" s="26">
        <f>ROUND(N(D5)*100,0)</f>
        <v>250000</v>
      </c>
    </row>
    <row r="6">
      <c r="A6" s="24" t="n">
        <v>2</v>
      </c>
      <c r="B6" s="22" t="inlineStr">
        <is>
          <t>Потребителски кредит</t>
        </is>
      </c>
      <c r="C6" s="22" t="inlineStr">
        <is>
          <t>Лош</t>
        </is>
      </c>
      <c r="D6" s="15" t="n">
        <v>4000</v>
      </c>
      <c r="E6" s="15" t="n">
        <v>130</v>
      </c>
      <c r="F6" s="19" t="n">
        <v>0.11</v>
      </c>
      <c r="G6" s="25" t="str">
        <f>IF(N(D6)&lt;=0,"",IF(N(E6)&gt;N(D6)*N(F6)/12+0.005,"да",IF(N(E6)&gt;=N(D6)*N(F6)/12-0.005,"НЕ — дългът не намалява","НЕ — дългът расте")))</f>
        <v>да</v>
      </c>
      <c r="H6" s="25">
        <f>IF(J6=1,COUNTIFS($J$5:$J$14,1,$K$5:$K$14,"&gt;"&amp;K6)+COUNTIFS($J$5:J6,1,$K$5:K6,K6),"")</f>
        <v>4</v>
      </c>
      <c r="I6" s="25">
        <f>IF(J6=1,COUNTIFS($J$5:$J$14,1,$L$5:$L$14,"&lt;"&amp;L6)+COUNTIFS($J$5:J6,1,$L$5:L6,L6),"")</f>
        <v>4</v>
      </c>
      <c r="J6" s="26">
        <f>IF(AND(N(D6)&gt;0,C6&lt;&gt;"Добър"),1,0)</f>
        <v>1</v>
      </c>
      <c r="K6" s="26">
        <f>ROUND(N(F6)*1000000,0)</f>
        <v>110000</v>
      </c>
      <c r="L6" s="26">
        <f>ROUND(N(D6)*100,0)</f>
        <v>400000</v>
      </c>
    </row>
    <row r="7">
      <c r="A7" s="24" t="n">
        <v>3</v>
      </c>
      <c r="B7" s="22" t="inlineStr">
        <is>
          <t>Бърз кредит</t>
        </is>
      </c>
      <c r="C7" s="22" t="inlineStr">
        <is>
          <t>Лош</t>
        </is>
      </c>
      <c r="D7" s="15" t="n">
        <v>600</v>
      </c>
      <c r="E7" s="15" t="n">
        <v>60</v>
      </c>
      <c r="F7" s="19" t="n">
        <v>0.4</v>
      </c>
      <c r="G7" s="25" t="str">
        <f>IF(N(D7)&lt;=0,"",IF(N(E7)&gt;N(D7)*N(F7)/12+0.005,"да",IF(N(E7)&gt;=N(D7)*N(F7)/12-0.005,"НЕ — дългът не намалява","НЕ — дългът расте")))</f>
        <v>да</v>
      </c>
      <c r="H7" s="25">
        <f>IF(J7=1,COUNTIFS($J$5:$J$14,1,$K$5:$K$14,"&gt;"&amp;K7)+COUNTIFS($J$5:J7,1,$K$5:K7,K7),"")</f>
        <v>1</v>
      </c>
      <c r="I7" s="25">
        <f>IF(J7=1,COUNTIFS($J$5:$J$14,1,$L$5:$L$14,"&lt;"&amp;L7)+COUNTIFS($J$5:J7,1,$L$5:L7,L7),"")</f>
        <v>2</v>
      </c>
      <c r="J7" s="26">
        <f>IF(AND(N(D7)&gt;0,C7&lt;&gt;"Добър"),1,0)</f>
        <v>1</v>
      </c>
      <c r="K7" s="26">
        <f>ROUND(N(F7)*1000000,0)</f>
        <v>400000</v>
      </c>
      <c r="L7" s="26">
        <f>ROUND(N(D7)*100,0)</f>
        <v>60000</v>
      </c>
    </row>
    <row r="8">
      <c r="A8" s="24" t="n">
        <v>4</v>
      </c>
      <c r="B8" s="22" t="inlineStr">
        <is>
          <t>Телевизор на изплащане</t>
        </is>
      </c>
      <c r="C8" s="22" t="inlineStr">
        <is>
          <t>Лош</t>
        </is>
      </c>
      <c r="D8" s="15" t="n">
        <v>450</v>
      </c>
      <c r="E8" s="15" t="n">
        <v>40</v>
      </c>
      <c r="F8" s="19" t="n">
        <v>0.15</v>
      </c>
      <c r="G8" s="25" t="str">
        <f>IF(N(D8)&lt;=0,"",IF(N(E8)&gt;N(D8)*N(F8)/12+0.005,"да",IF(N(E8)&gt;=N(D8)*N(F8)/12-0.005,"НЕ — дългът не намалява","НЕ — дългът расте")))</f>
        <v>да</v>
      </c>
      <c r="H8" s="25">
        <f>IF(J8=1,COUNTIFS($J$5:$J$14,1,$K$5:$K$14,"&gt;"&amp;K8)+COUNTIFS($J$5:J8,1,$K$5:K8,K8),"")</f>
        <v>3</v>
      </c>
      <c r="I8" s="25">
        <f>IF(J8=1,COUNTIFS($J$5:$J$14,1,$L$5:$L$14,"&lt;"&amp;L8)+COUNTIFS($J$5:J8,1,$L$5:L8,L8),"")</f>
        <v>1</v>
      </c>
      <c r="J8" s="26">
        <f>IF(AND(N(D8)&gt;0,C8&lt;&gt;"Добър"),1,0)</f>
        <v>1</v>
      </c>
      <c r="K8" s="26">
        <f>ROUND(N(F8)*1000000,0)</f>
        <v>150000</v>
      </c>
      <c r="L8" s="26">
        <f>ROUND(N(D8)*100,0)</f>
        <v>45000</v>
      </c>
    </row>
    <row r="9">
      <c r="A9" s="24" t="n">
        <v>5</v>
      </c>
      <c r="B9" s="23" t="n"/>
      <c r="C9" s="23" t="n"/>
      <c r="D9" s="15" t="n"/>
      <c r="E9" s="15" t="n"/>
      <c r="F9" s="19" t="n"/>
      <c r="G9" s="25" t="str">
        <f>IF(N(D9)&lt;=0,"",IF(N(E9)&gt;N(D9)*N(F9)/12+0.005,"да",IF(N(E9)&gt;=N(D9)*N(F9)/12-0.005,"НЕ — дългът не намалява","НЕ — дългът расте")))</f>
        <v/>
      </c>
      <c r="H9" s="25" t="str">
        <f>IF(J9=1,COUNTIFS($J$5:$J$14,1,$K$5:$K$14,"&gt;"&amp;K9)+COUNTIFS($J$5:J9,1,$K$5:K9,K9),"")</f>
        <v/>
      </c>
      <c r="I9" s="25" t="str">
        <f>IF(J9=1,COUNTIFS($J$5:$J$14,1,$L$5:$L$14,"&lt;"&amp;L9)+COUNTIFS($J$5:J9,1,$L$5:L9,L9),"")</f>
        <v/>
      </c>
      <c r="J9" s="26">
        <f>IF(AND(N(D9)&gt;0,C9&lt;&gt;"Добър"),1,0)</f>
        <v>0</v>
      </c>
      <c r="K9" s="26">
        <f>ROUND(N(F9)*1000000,0)</f>
        <v>0</v>
      </c>
      <c r="L9" s="26">
        <f>ROUND(N(D9)*100,0)</f>
        <v>0</v>
      </c>
    </row>
    <row r="10">
      <c r="A10" s="24" t="n">
        <v>6</v>
      </c>
      <c r="B10" s="23" t="n"/>
      <c r="C10" s="23" t="n"/>
      <c r="D10" s="15" t="n"/>
      <c r="E10" s="15" t="n"/>
      <c r="F10" s="19" t="n"/>
      <c r="G10" s="25" t="str">
        <f>IF(N(D10)&lt;=0,"",IF(N(E10)&gt;N(D10)*N(F10)/12+0.005,"да",IF(N(E10)&gt;=N(D10)*N(F10)/12-0.005,"НЕ — дългът не намалява","НЕ — дългът расте")))</f>
        <v/>
      </c>
      <c r="H10" s="25" t="str">
        <f>IF(J10=1,COUNTIFS($J$5:$J$14,1,$K$5:$K$14,"&gt;"&amp;K10)+COUNTIFS($J$5:J10,1,$K$5:K10,K10),"")</f>
        <v/>
      </c>
      <c r="I10" s="25" t="str">
        <f>IF(J10=1,COUNTIFS($J$5:$J$14,1,$L$5:$L$14,"&lt;"&amp;L10)+COUNTIFS($J$5:J10,1,$L$5:L10,L10),"")</f>
        <v/>
      </c>
      <c r="J10" s="26">
        <f>IF(AND(N(D10)&gt;0,C10&lt;&gt;"Добър"),1,0)</f>
        <v>0</v>
      </c>
      <c r="K10" s="26">
        <f>ROUND(N(F10)*1000000,0)</f>
        <v>0</v>
      </c>
      <c r="L10" s="26">
        <f>ROUND(N(D10)*100,0)</f>
        <v>0</v>
      </c>
    </row>
    <row r="11">
      <c r="A11" s="24" t="n">
        <v>7</v>
      </c>
      <c r="B11" s="23" t="n"/>
      <c r="C11" s="23" t="n"/>
      <c r="D11" s="15" t="n"/>
      <c r="E11" s="15" t="n"/>
      <c r="F11" s="19" t="n"/>
      <c r="G11" s="25" t="str">
        <f>IF(N(D11)&lt;=0,"",IF(N(E11)&gt;N(D11)*N(F11)/12+0.005,"да",IF(N(E11)&gt;=N(D11)*N(F11)/12-0.005,"НЕ — дългът не намалява","НЕ — дългът расте")))</f>
        <v/>
      </c>
      <c r="H11" s="25" t="str">
        <f>IF(J11=1,COUNTIFS($J$5:$J$14,1,$K$5:$K$14,"&gt;"&amp;K11)+COUNTIFS($J$5:J11,1,$K$5:K11,K11),"")</f>
        <v/>
      </c>
      <c r="I11" s="25" t="str">
        <f>IF(J11=1,COUNTIFS($J$5:$J$14,1,$L$5:$L$14,"&lt;"&amp;L11)+COUNTIFS($J$5:J11,1,$L$5:L11,L11),"")</f>
        <v/>
      </c>
      <c r="J11" s="26">
        <f>IF(AND(N(D11)&gt;0,C11&lt;&gt;"Добър"),1,0)</f>
        <v>0</v>
      </c>
      <c r="K11" s="26">
        <f>ROUND(N(F11)*1000000,0)</f>
        <v>0</v>
      </c>
      <c r="L11" s="26">
        <f>ROUND(N(D11)*100,0)</f>
        <v>0</v>
      </c>
    </row>
    <row r="12">
      <c r="A12" s="24" t="n">
        <v>8</v>
      </c>
      <c r="B12" s="23" t="n"/>
      <c r="C12" s="23" t="n"/>
      <c r="D12" s="15" t="n"/>
      <c r="E12" s="15" t="n"/>
      <c r="F12" s="19" t="n"/>
      <c r="G12" s="25" t="str">
        <f>IF(N(D12)&lt;=0,"",IF(N(E12)&gt;N(D12)*N(F12)/12+0.005,"да",IF(N(E12)&gt;=N(D12)*N(F12)/12-0.005,"НЕ — дългът не намалява","НЕ — дългът расте")))</f>
        <v/>
      </c>
      <c r="H12" s="25" t="str">
        <f>IF(J12=1,COUNTIFS($J$5:$J$14,1,$K$5:$K$14,"&gt;"&amp;K12)+COUNTIFS($J$5:J12,1,$K$5:K12,K12),"")</f>
        <v/>
      </c>
      <c r="I12" s="25" t="str">
        <f>IF(J12=1,COUNTIFS($J$5:$J$14,1,$L$5:$L$14,"&lt;"&amp;L12)+COUNTIFS($J$5:J12,1,$L$5:L12,L12),"")</f>
        <v/>
      </c>
      <c r="J12" s="26">
        <f>IF(AND(N(D12)&gt;0,C12&lt;&gt;"Добър"),1,0)</f>
        <v>0</v>
      </c>
      <c r="K12" s="26">
        <f>ROUND(N(F12)*1000000,0)</f>
        <v>0</v>
      </c>
      <c r="L12" s="26">
        <f>ROUND(N(D12)*100,0)</f>
        <v>0</v>
      </c>
    </row>
    <row r="13">
      <c r="A13" s="24" t="n">
        <v>9</v>
      </c>
      <c r="B13" s="23" t="n"/>
      <c r="C13" s="23" t="n"/>
      <c r="D13" s="15" t="n"/>
      <c r="E13" s="15" t="n"/>
      <c r="F13" s="19" t="n"/>
      <c r="G13" s="25" t="str">
        <f>IF(N(D13)&lt;=0,"",IF(N(E13)&gt;N(D13)*N(F13)/12+0.005,"да",IF(N(E13)&gt;=N(D13)*N(F13)/12-0.005,"НЕ — дългът не намалява","НЕ — дългът расте")))</f>
        <v/>
      </c>
      <c r="H13" s="25" t="str">
        <f>IF(J13=1,COUNTIFS($J$5:$J$14,1,$K$5:$K$14,"&gt;"&amp;K13)+COUNTIFS($J$5:J13,1,$K$5:K13,K13),"")</f>
        <v/>
      </c>
      <c r="I13" s="25" t="str">
        <f>IF(J13=1,COUNTIFS($J$5:$J$14,1,$L$5:$L$14,"&lt;"&amp;L13)+COUNTIFS($J$5:J13,1,$L$5:L13,L13),"")</f>
        <v/>
      </c>
      <c r="J13" s="26">
        <f>IF(AND(N(D13)&gt;0,C13&lt;&gt;"Добър"),1,0)</f>
        <v>0</v>
      </c>
      <c r="K13" s="26">
        <f>ROUND(N(F13)*1000000,0)</f>
        <v>0</v>
      </c>
      <c r="L13" s="26">
        <f>ROUND(N(D13)*100,0)</f>
        <v>0</v>
      </c>
    </row>
    <row r="14">
      <c r="A14" s="24" t="n">
        <v>10</v>
      </c>
      <c r="B14" s="23" t="n"/>
      <c r="C14" s="23" t="n"/>
      <c r="D14" s="15" t="n"/>
      <c r="E14" s="15" t="n"/>
      <c r="F14" s="19" t="n"/>
      <c r="G14" s="25" t="str">
        <f>IF(N(D14)&lt;=0,"",IF(N(E14)&gt;N(D14)*N(F14)/12+0.005,"да",IF(N(E14)&gt;=N(D14)*N(F14)/12-0.005,"НЕ — дългът не намалява","НЕ — дългът расте")))</f>
        <v/>
      </c>
      <c r="H14" s="25" t="str">
        <f>IF(J14=1,COUNTIFS($J$5:$J$14,1,$K$5:$K$14,"&gt;"&amp;K14)+COUNTIFS($J$5:J14,1,$K$5:K14,K14),"")</f>
        <v/>
      </c>
      <c r="I14" s="25" t="str">
        <f>IF(J14=1,COUNTIFS($J$5:$J$14,1,$L$5:$L$14,"&lt;"&amp;L14)+COUNTIFS($J$5:J14,1,$L$5:L14,L14),"")</f>
        <v/>
      </c>
      <c r="J14" s="26">
        <f>IF(AND(N(D14)&gt;0,C14&lt;&gt;"Добър"),1,0)</f>
        <v>0</v>
      </c>
      <c r="K14" s="26">
        <f>ROUND(N(F14)*1000000,0)</f>
        <v>0</v>
      </c>
      <c r="L14" s="26">
        <f>ROUND(N(D14)*100,0)</f>
        <v>0</v>
      </c>
    </row>
    <row r="15" ht="18.52" customHeight="1">
      <c r="B15" s="16" t="inlineStr">
        <is>
          <t>Общо (с добрия дълг)</t>
        </is>
      </c>
      <c r="D15" s="17">
        <f>SUM(D5:D14)</f>
        <v>7550</v>
      </c>
      <c r="E15" s="17">
        <f>SUM(E5:E14)</f>
        <v>320</v>
      </c>
    </row>
    <row r="16" ht="18.52" customHeight="1">
      <c r="B16" s="16" t="inlineStr">
        <is>
          <t>Лоши дългове — влизат в плана</t>
        </is>
      </c>
      <c r="D16" s="10">
        <f>SUMIFS(D5:D14,J5:J14,1)</f>
        <v>7550</v>
      </c>
      <c r="E16" s="17">
        <f>SUMIFS(E5:E14,J5:J14,1)</f>
        <v>320</v>
      </c>
    </row>
    <row r="18" ht="33.04000000000001" customHeight="1">
      <c r="B18" s="16" t="inlineStr">
        <is>
          <t>Допълнително всеки месец над минималните вноски</t>
        </is>
      </c>
      <c r="D18" s="15" t="n">
        <v>150</v>
      </c>
      <c r="E18" s="13" t="inlineStr">
        <is>
          <t>Свободни пари по бюджета:</t>
        </is>
      </c>
      <c r="G18" s="17">
        <f>'1 Бюджет'!B27</f>
        <v>90</v>
      </c>
    </row>
    <row r="19" ht="33.04000000000001" customHeight="1">
      <c r="B19" s="16" t="inlineStr">
        <is>
          <t>Метод за договора и за листа „Начало“</t>
        </is>
      </c>
      <c r="D19" s="22" t="inlineStr">
        <is>
          <t>Лавина</t>
        </is>
      </c>
    </row>
    <row r="20" ht="18.52" customHeight="1">
      <c r="B20" s="16" t="inlineStr">
        <is>
          <t>Първият месец на плана</t>
        </is>
      </c>
      <c r="D20" s="27" t="n">
        <v>46327</v>
      </c>
    </row>
    <row r="22">
      <c r="B22" s="14" t="inlineStr"/>
      <c r="C22" s="28" t="n"/>
      <c r="D22" s="14" t="inlineStr">
        <is>
          <t>Лавина</t>
        </is>
      </c>
      <c r="E22" s="29" t="n"/>
      <c r="F22" s="28" t="n"/>
      <c r="G22" s="14" t="inlineStr">
        <is>
          <t>Снежна топка</t>
        </is>
      </c>
      <c r="H22" s="29" t="n"/>
      <c r="I22" s="28" t="n"/>
    </row>
    <row r="23" ht="30.4" customHeight="1">
      <c r="D23" s="13" t="inlineStr">
        <is>
          <t>най-високата лихва първо</t>
        </is>
      </c>
      <c r="G23" s="13" t="inlineStr">
        <is>
          <t>най-малкият дълг първо</t>
        </is>
      </c>
    </row>
    <row r="24" ht="18.52" customHeight="1">
      <c r="B24" s="16" t="inlineStr">
        <is>
          <t>Първият дълг за атака</t>
        </is>
      </c>
      <c r="D24" s="30" t="str">
        <f>IFERROR(INDEX($B$5:$B$14,MATCH(1,$H$5:$H$14,0)),"—")</f>
        <v>Бърз кредит</v>
      </c>
      <c r="E24" s="29" t="n"/>
      <c r="F24" s="28" t="n"/>
      <c r="G24" s="30" t="str">
        <f>IFERROR(INDEX($B$5:$B$14,MATCH(1,$I$5:$I$14,0)),"—")</f>
        <v>Телевизор на изплащане</v>
      </c>
      <c r="H24" s="29" t="n"/>
      <c r="I24" s="28" t="n"/>
    </row>
    <row r="25" ht="18.52" customHeight="1">
      <c r="B25" s="16" t="inlineStr">
        <is>
          <t>Месеци до „Нулева кота“</t>
        </is>
      </c>
      <c r="D25" s="31">
        <f>'Г Лавина'!B2</f>
        <v>19</v>
      </c>
      <c r="E25" s="29" t="n"/>
      <c r="F25" s="28" t="n"/>
      <c r="G25" s="31">
        <f>'Г Снежна топка'!B2</f>
        <v>19</v>
      </c>
      <c r="H25" s="29" t="n"/>
      <c r="I25" s="28" t="n"/>
    </row>
    <row r="26" ht="18.52" customHeight="1">
      <c r="B26" s="16" t="inlineStr">
        <is>
          <t>„Нулева кота“ — месецът</t>
        </is>
      </c>
      <c r="D26" s="30" t="str">
        <f>'Г Лавина'!C2</f>
        <v>май 2028 г.</v>
      </c>
      <c r="E26" s="29" t="n"/>
      <c r="F26" s="28" t="n"/>
      <c r="G26" s="30" t="str">
        <f>'Г Снежна топка'!C2</f>
        <v>май 2028 г.</v>
      </c>
      <c r="H26" s="29" t="n"/>
      <c r="I26" s="28" t="n"/>
    </row>
    <row r="27" ht="18.52" customHeight="1">
      <c r="B27" s="16" t="inlineStr">
        <is>
          <t>Платени лихви до „Нулева кота“</t>
        </is>
      </c>
      <c r="D27" s="10">
        <f>'Г Лавина'!B3</f>
        <v>937.8341084346623</v>
      </c>
      <c r="E27" s="29" t="n"/>
      <c r="F27" s="28" t="n"/>
      <c r="G27" s="10">
        <f>'Г Снежна топка'!B3</f>
        <v>973.8366689691895</v>
      </c>
      <c r="H27" s="29" t="n"/>
      <c r="I27" s="28" t="n"/>
    </row>
    <row r="28" ht="18.52" customHeight="1">
      <c r="B28" s="16" t="inlineStr">
        <is>
          <t>С „Лавина“ спестяваш от лихви</t>
        </is>
      </c>
      <c r="D28" s="17">
        <f>IF(AND(ISNUMBER(D27),ISNUMBER(G27)),G27-D27,"")</f>
        <v>36.00256053452722</v>
      </c>
      <c r="E28" s="29" t="n"/>
      <c r="F28" s="28" t="n"/>
    </row>
    <row r="30" ht="43.6" customHeight="1">
      <c r="B30" s="13" t="inlineStr">
        <is>
          <t>„Лавината“ е математически най-изгодна — книгата я предпочита. „Снежната топка“ дава бърза победа, която мотивира. Книгата казва: „Избери един от двата. Няма значение кой. Важното е да започнеш днес.“ Когато изплатиш един дълг, цялата му вноска отива към следващия — затова месечната сума за дълговете остава същата.</t>
        </is>
      </c>
    </row>
    <row r="31" ht="30.4" customHeight="1">
      <c r="B31" s="13" t="inlineStr">
        <is>
          <t>Сметката е приблизителна: месечната лихва е ГПР ÷ 12. За точните суми виж погасителния план от банката. Графиците месец по месец са в листовете „Г Лавина“ и „Г Снежна топка“.</t>
        </is>
      </c>
    </row>
  </sheetData>
  <mergeCells count="27">
    <mergeCell ref="D27:F27"/>
    <mergeCell ref="B25:C25"/>
    <mergeCell ref="B22:C22"/>
    <mergeCell ref="B31:I31"/>
    <mergeCell ref="B18:C18"/>
    <mergeCell ref="B27:C27"/>
    <mergeCell ref="G24:I24"/>
    <mergeCell ref="D28:F28"/>
    <mergeCell ref="A2:I2"/>
    <mergeCell ref="G26:I26"/>
    <mergeCell ref="D25:F25"/>
    <mergeCell ref="G25:I25"/>
    <mergeCell ref="D24:F24"/>
    <mergeCell ref="D23:F23"/>
    <mergeCell ref="G22:I22"/>
    <mergeCell ref="B19:C19"/>
    <mergeCell ref="B28:C28"/>
    <mergeCell ref="D26:F26"/>
    <mergeCell ref="B24:C24"/>
    <mergeCell ref="B30:I30"/>
    <mergeCell ref="G27:I27"/>
    <mergeCell ref="B20:C20"/>
    <mergeCell ref="D22:F22"/>
    <mergeCell ref="G23:I23"/>
    <mergeCell ref="A1:I1"/>
    <mergeCell ref="B26:C26"/>
    <mergeCell ref="E18:F18"/>
  </mergeCells>
  <dataValidations count="2">
    <dataValidation sqref="C5:C14" showDropDown="0" showInputMessage="0" showErrorMessage="0" allowBlank="1" errorTitle="Непозволена стойност" error="Избери от списъка." promptTitle="Подсказка" prompt="Лош = кредитна карта, бърз или потребителски кредит, лизинг. Добър = ипотека за жилище." type="list">
      <formula1>"Лош,Добър"</formula1>
    </dataValidation>
    <dataValidation sqref="D19" showDropDown="0" showInputMessage="0" showErrorMessage="0" allowBlank="1" errorTitle="Непозволена стойност" error="Избери от списъка." type="list">
      <formula1>"Лавина,Снежна топка"</formula1>
    </dataValidation>
  </dataValidations>
  <pageMargins left="0.75" right="0.75" top="1" bottom="1" header="0.5" footer="0.5"/>
  <pageSetup orientation="landscape" fitToHeight="0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tabSelected="0" zoomScale="11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34" customWidth="1" min="3" max="3"/>
  </cols>
  <sheetData>
    <row r="1" ht="30.4" customHeight="1">
      <c r="A1" s="32" t="inlineStr">
        <is>
          <t>ДОГОВОР СЪС СЕБЕ СИ</t>
        </is>
      </c>
    </row>
    <row r="2" ht="30.4" customHeight="1">
      <c r="A2" s="13" t="inlineStr">
        <is>
          <t>Упражнението „Планът за атака“ от глава 8. Попълни жълтите полета, разпечатай листа и го сложи на хладилника или в портфейла, точно пред кредитната карта.</t>
        </is>
      </c>
    </row>
    <row r="3" ht="17.2" customHeight="1">
      <c r="A3" s="13" t="inlineStr">
        <is>
          <t>Примери от книгата за точка 4: цигари, скъпо кафе, кабелна телевизия, хранене навън.</t>
        </is>
      </c>
    </row>
    <row r="4" ht="18.52" customHeight="1">
      <c r="A4" s="5" t="inlineStr">
        <is>
          <t>Аз,</t>
        </is>
      </c>
      <c r="B4" s="23" t="n"/>
      <c r="C4" s="33" t="n"/>
    </row>
    <row r="5" ht="17.2" customHeight="1">
      <c r="B5" s="13" t="inlineStr">
        <is>
          <t>твоето име</t>
        </is>
      </c>
    </row>
    <row r="6" ht="18.52" customHeight="1">
      <c r="A6" s="5" t="inlineStr">
        <is>
          <t>днес,</t>
        </is>
      </c>
      <c r="B6" s="27" t="n"/>
      <c r="C6" s="13" t="inlineStr">
        <is>
          <t>дата</t>
        </is>
      </c>
    </row>
    <row r="7" ht="18.52" customHeight="1">
      <c r="A7" s="5" t="inlineStr">
        <is>
          <t>осъзнавам, че лошите дългове са пречка пред моята свобода и бъдещето на семейството ми.</t>
        </is>
      </c>
    </row>
    <row r="9" ht="18.52" customHeight="1">
      <c r="A9" s="5" t="inlineStr">
        <is>
          <t>1. Моят общ токсичен дълг е:</t>
        </is>
      </c>
      <c r="B9" s="17">
        <f>'4 Дългове'!D16</f>
        <v>7550</v>
      </c>
    </row>
    <row r="10" ht="18.52" customHeight="1">
      <c r="A10" s="5" t="inlineStr">
        <is>
          <t>2. Моята цел е да го изчистя напълно до:</t>
        </is>
      </c>
      <c r="B10" s="27" t="n"/>
      <c r="C10" s="21" t="str">
        <f>"по сметката: "&amp;IF('4 Дългове'!D19="Снежна топка",'Г Снежна топка'!C2,'Г Лавина'!C2)</f>
        <v>по сметката: май 2028 г.</v>
      </c>
    </row>
    <row r="11" ht="18.52" customHeight="1">
      <c r="A11" s="5" t="inlineStr">
        <is>
          <t>3. Първият дълг, който ще унищожа, е:</t>
        </is>
      </c>
      <c r="B11" s="25" t="str">
        <f>IF('4 Дългове'!D19="Снежна топка",'4 Дългове'!G24,'4 Дългове'!D24)</f>
        <v>Бърз кредит</v>
      </c>
      <c r="C11" s="21" t="str">
        <f>IF('4 Дългове'!D19="Снежна топка","защото е с най-малка сума","защото е с най-висока лихва")</f>
        <v>защото е с най-висока лихва</v>
      </c>
    </row>
    <row r="12" ht="33.04000000000001" customHeight="1">
      <c r="A12" s="5" t="inlineStr">
        <is>
          <t>4. За да постигна това, се отказвам временно от:</t>
        </is>
      </c>
    </row>
    <row r="13" ht="18.52" customHeight="1">
      <c r="A13" s="5" t="inlineStr">
        <is>
          <t xml:space="preserve">      •</t>
        </is>
      </c>
      <c r="B13" s="23" t="n"/>
      <c r="C13" s="33" t="n"/>
    </row>
    <row r="14" ht="18.52" customHeight="1">
      <c r="A14" s="5" t="inlineStr">
        <is>
          <t xml:space="preserve">      •</t>
        </is>
      </c>
      <c r="B14" s="23" t="n"/>
      <c r="C14" s="33" t="n"/>
    </row>
    <row r="15" ht="18.52" customHeight="1">
      <c r="A15" s="5" t="inlineStr">
        <is>
          <t xml:space="preserve">      •</t>
        </is>
      </c>
      <c r="B15" s="23" t="n"/>
      <c r="C15" s="33" t="n"/>
    </row>
    <row r="16" ht="33.04000000000001" customHeight="1">
      <c r="A16" s="5" t="inlineStr">
        <is>
          <t>5. Всеки месец ще плащам допълнително над минимума:</t>
        </is>
      </c>
      <c r="B16" s="17">
        <f>'4 Дългове'!D18</f>
        <v>150</v>
      </c>
    </row>
    <row r="19" ht="18.52" customHeight="1">
      <c r="A19" s="5" t="inlineStr">
        <is>
          <t>Подпис: ______________________________</t>
        </is>
      </c>
    </row>
  </sheetData>
  <mergeCells count="9">
    <mergeCell ref="B13:C13"/>
    <mergeCell ref="B15:C15"/>
    <mergeCell ref="A1:C1"/>
    <mergeCell ref="B5:C5"/>
    <mergeCell ref="B14:C14"/>
    <mergeCell ref="A3:C3"/>
    <mergeCell ref="A7:C7"/>
    <mergeCell ref="B4:C4"/>
    <mergeCell ref="A2:C2"/>
  </mergeCells>
  <pageMargins left="0.75" right="0.75" top="1" bottom="1" header="0.5" footer="0.5"/>
  <pageSetup orientation="portrait" fitToHeight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tabSelected="0" zoomScale="110" workbookViewId="0">
      <selection activeCell="A1" sqref="A1"/>
    </sheetView>
  </sheetViews>
  <sheetFormatPr baseColWidth="8" defaultRowHeight="15"/>
  <cols>
    <col width="54" customWidth="1" min="1" max="1"/>
    <col width="15" customWidth="1" min="2" max="2"/>
    <col width="58" customWidth="1" min="3" max="3"/>
  </cols>
  <sheetData>
    <row r="1" ht="27.76" customHeight="1">
      <c r="A1" s="1" t="inlineStr">
        <is>
          <t>6. Твоята лична реалност (упражнението от глава 4)</t>
        </is>
      </c>
    </row>
    <row r="2" ht="30.4" customHeight="1">
      <c r="A2" s="13" t="inlineStr">
        <is>
          <t>Книгата е писана за хората над 45 години, но сметката важи на всяка възраст. Числата може да те стреснат — но показват истинската ти ситуация, а от нея започват действията.</t>
        </is>
      </c>
    </row>
    <row r="4" ht="18.52" customHeight="1">
      <c r="A4" s="5" t="inlineStr">
        <is>
          <t>Години сега</t>
        </is>
      </c>
      <c r="B4" s="34" t="n">
        <v>45</v>
      </c>
    </row>
    <row r="5" ht="56.8" customHeight="1">
      <c r="A5" s="5" t="inlineStr">
        <is>
          <t>Възраст за пенсиониране</t>
        </is>
      </c>
      <c r="B5" s="34" t="n">
        <v>65</v>
      </c>
      <c r="C5" s="13" t="inlineStr">
        <is>
          <t>65 години — за мъжете от 2029 г., за жените от 2037 г.; след 2037 г. възрастта се обвързва със средната продължителност на живота (чл. 68 КСО). Подробно — в статията „Как се изчислява пенсията в България и колко ще е моята?“ на investicii.bg.</t>
        </is>
      </c>
    </row>
    <row r="6" ht="18.52" customHeight="1">
      <c r="A6" s="5" t="inlineStr">
        <is>
          <t>Години до пенсията</t>
        </is>
      </c>
      <c r="B6" s="35">
        <f>MAX(0,N(B5)-N(B4))</f>
        <v>20</v>
      </c>
    </row>
    <row r="8" ht="24" customHeight="1">
      <c r="A8" s="3" t="inlineStr">
        <is>
          <t>1. Ако продължиш по същия начин</t>
        </is>
      </c>
    </row>
    <row r="9" ht="18.52" customHeight="1">
      <c r="A9" s="5" t="inlineStr">
        <is>
          <t>Спестявания сега</t>
        </is>
      </c>
      <c r="B9" s="15" t="n">
        <v>10000</v>
      </c>
    </row>
    <row r="10" ht="18.52" customHeight="1">
      <c r="A10" s="5" t="inlineStr">
        <is>
          <t>Спестяваш на месец</t>
        </is>
      </c>
      <c r="B10" s="15" t="n">
        <v>130</v>
      </c>
      <c r="C10" s="13" t="inlineStr">
        <is>
          <t>В лист „2 Твоята математика“ — средното от последните 3 месеца.</t>
        </is>
      </c>
    </row>
    <row r="11" ht="18.52" customHeight="1">
      <c r="A11" s="5" t="inlineStr">
        <is>
          <t>Лихва или доходност на спестяванията (годишно)</t>
        </is>
      </c>
      <c r="B11" s="20" t="n">
        <v>0.005</v>
      </c>
    </row>
    <row r="12" ht="18.52" customHeight="1">
      <c r="A12" s="5" t="inlineStr">
        <is>
          <t>Инфлация (годишно)</t>
        </is>
      </c>
      <c r="B12" s="18">
        <f>'2 Твоята математика'!B12</f>
        <v>0.057</v>
      </c>
      <c r="C12" s="13" t="inlineStr">
        <is>
          <t>От лист „2 Твоята математика“.</t>
        </is>
      </c>
    </row>
    <row r="13" ht="18.52" customHeight="1">
      <c r="A13" s="5" t="inlineStr">
        <is>
          <t>Реална доходност (след инфлацията)</t>
        </is>
      </c>
      <c r="B13" s="36">
        <f>(1+N(B11))/(1+N(B12))-1</f>
        <v>-0.04919583727530752</v>
      </c>
    </row>
    <row r="14" ht="33.04000000000001" customHeight="1">
      <c r="A14" s="5" t="inlineStr">
        <is>
          <t>Спестявания до пенсията — номинално, без да се смята инфлацията</t>
        </is>
      </c>
      <c r="B14" s="17">
        <f>IF(B6=0,N(B9),N(B9)*(1+N(B11))^B6+N(B10)*12*IF(ABS(N(B11))&lt;1E-9,B6,((1+N(B11))^B6-1)/N(B11)))</f>
        <v>43776.375854126534</v>
      </c>
    </row>
    <row r="15" ht="43.6" customHeight="1">
      <c r="A15" s="16" t="inlineStr">
        <is>
          <t>Спестявания до пенсията — в днешни пари</t>
        </is>
      </c>
      <c r="B15" s="10">
        <f>IF(B6=0,N(B9),B14/(1+N(B12))^B6)</f>
        <v>14445.748792334314</v>
      </c>
      <c r="C15" s="13" t="inlineStr">
        <is>
          <t>Колко ще купуват тогава по днешни цени, ако спестяваш същата сума всеки месец. Месечните вноски се броят веднъж годишно, затова сметката е приблизителна.</t>
        </is>
      </c>
    </row>
    <row r="17" ht="24" customHeight="1">
      <c r="A17" s="3" t="inlineStr">
        <is>
          <t>2. Пенсията и разходите (в днешни пари)</t>
        </is>
      </c>
    </row>
    <row r="18" ht="56.8" customHeight="1">
      <c r="A18" s="5" t="inlineStr">
        <is>
          <t>Очаквана държавна пенсия на месец</t>
        </is>
      </c>
      <c r="B18" s="15" t="n">
        <v>540</v>
      </c>
      <c r="C18" s="13" t="inlineStr">
        <is>
          <t>Сложи прогнозата от калкулатора на НОИ. За ориентир: пенсия, отпусната през август 2026 г. при индивидуален коефициент 1 (доход колкото средния) и 40 години стаж, е около 540 € (статията „Как се изчислява пенсията в България и колко ще е моята?“).</t>
        </is>
      </c>
    </row>
    <row r="19" ht="33.04000000000001" customHeight="1">
      <c r="A19" s="5" t="inlineStr">
        <is>
          <t>Основни месечни разходи (жилище, храна, лекарства, сметки)</t>
        </is>
      </c>
      <c r="B19" s="15" t="n">
        <v>750</v>
      </c>
    </row>
    <row r="20" ht="18.52" customHeight="1">
      <c r="A20" s="16" t="inlineStr">
        <is>
          <t>Пенсия минус разходи на месец</t>
        </is>
      </c>
      <c r="B20" s="10">
        <f>N(B18)-N(B19)</f>
        <v>-210</v>
      </c>
      <c r="C20" s="13" t="inlineStr">
        <is>
          <t>Минус = толкова няма да ти достигат всеки месец.</t>
        </is>
      </c>
    </row>
    <row r="21" ht="18.52" customHeight="1">
      <c r="A21" s="5" t="inlineStr">
        <is>
          <t>Спестяванията покриват разликата (години)</t>
        </is>
      </c>
      <c r="B21" s="37">
        <f>IF(B20&gt;=0,"пенсията стига",B15/(-B20*12))</f>
        <v>5.732439996958061</v>
      </c>
    </row>
    <row r="23" ht="24" customHeight="1">
      <c r="A23" s="3" t="inlineStr">
        <is>
          <t>3. Ако дойде удар</t>
        </is>
      </c>
    </row>
    <row r="24" ht="18.52" customHeight="1">
      <c r="A24" s="5" t="inlineStr">
        <is>
          <t>Операция или лечение</t>
        </is>
      </c>
      <c r="B24" s="15" t="n">
        <v>4000</v>
      </c>
    </row>
    <row r="25" ht="18.52" customHeight="1">
      <c r="A25" s="5" t="inlineStr">
        <is>
          <t>Месеци без работа и без доход</t>
        </is>
      </c>
      <c r="B25" s="34" t="n">
        <v>3</v>
      </c>
    </row>
    <row r="26" ht="18.52" customHeight="1">
      <c r="A26" s="5" t="inlineStr">
        <is>
          <t xml:space="preserve">    — разходите ти за тези месеци</t>
        </is>
      </c>
      <c r="B26" s="17">
        <f>N(B25)*'1 Бюджет'!B25</f>
        <v>6330</v>
      </c>
      <c r="C26" s="13" t="inlineStr">
        <is>
          <t>Месеците × сегашните ти месечни разходи от лист „1 Бюджет“.</t>
        </is>
      </c>
    </row>
    <row r="27" ht="18.52" customHeight="1">
      <c r="A27" s="5" t="inlineStr">
        <is>
          <t>Помощ за болен родител или близък — на месец</t>
        </is>
      </c>
      <c r="B27" s="15" t="n">
        <v>150</v>
      </c>
    </row>
    <row r="28" ht="33.04000000000001" customHeight="1">
      <c r="A28" s="16" t="inlineStr">
        <is>
          <t>Спестяванията, които ти остават след трите удара (за една година)</t>
        </is>
      </c>
      <c r="B28" s="10">
        <f>N(B9)-N(B24)-B26-N(B27)*12</f>
        <v>-2130</v>
      </c>
      <c r="C28" s="13" t="inlineStr">
        <is>
          <t>Минус = спестяванията не стигат.</t>
        </is>
      </c>
    </row>
    <row r="30" ht="24" customHeight="1">
      <c r="A30" s="3" t="inlineStr">
        <is>
          <t>4. Какво искаш при пенсиониране</t>
        </is>
      </c>
    </row>
    <row r="31" ht="18.52" customHeight="1">
      <c r="A31" s="5" t="inlineStr">
        <is>
          <t>Желан месечен доход (пенсия + други доходи)</t>
        </is>
      </c>
      <c r="B31" s="15" t="n">
        <v>1200</v>
      </c>
    </row>
    <row r="32" ht="18.52" customHeight="1">
      <c r="A32" s="16" t="inlineStr">
        <is>
          <t>Липсват ти на месец до него</t>
        </is>
      </c>
      <c r="B32" s="10">
        <f>MAX(0,N(B31)-N(B18))</f>
        <v>660</v>
      </c>
    </row>
    <row r="33" ht="33.04000000000001" customHeight="1">
      <c r="A33" s="5" t="inlineStr">
        <is>
          <t>Сумата (спестявания или активи), която би ти дала сигурност</t>
        </is>
      </c>
      <c r="B33" s="15" t="n"/>
      <c r="C33" s="13" t="inlineStr">
        <is>
          <t>Напиши честно и конкретно — както иска книгата.</t>
        </is>
      </c>
    </row>
  </sheetData>
  <mergeCells count="2">
    <mergeCell ref="A1:C1"/>
    <mergeCell ref="A2:C2"/>
  </mergeCells>
  <pageMargins left="0.75" right="0.75" top="1" bottom="1" header="0.5" footer="0.5"/>
  <pageSetup orientation="portrait" fitToHeight="0"/>
</worksheet>
</file>

<file path=xl/worksheets/sheet8.xml><?xml version="1.0" encoding="utf-8"?>
<worksheet xmlns="http://schemas.openxmlformats.org/spreadsheetml/2006/main">
  <sheetPr>
    <tabColor rgb="008A8577"/>
    <outlinePr summaryBelow="1" summaryRight="1"/>
    <pageSetUpPr fitToPage="1"/>
  </sheetPr>
  <dimension ref="A1:AT366"/>
  <sheetViews>
    <sheetView showGridLines="0" tabSelected="0" zoomScale="11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13" customWidth="1" min="4" max="4"/>
    <col width="15" customWidth="1" min="5" max="5"/>
    <col width="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</cols>
  <sheetData>
    <row r="1">
      <c r="A1" s="38" t="inlineStr">
        <is>
          <t>Лавина — най-високата лихва първо: график месец по месец</t>
        </is>
      </c>
    </row>
    <row r="2" ht="18.52" customHeight="1">
      <c r="A2" s="16" t="inlineStr">
        <is>
          <t>Месеци:</t>
        </is>
      </c>
      <c r="B2" s="31">
        <f>IF($E$6&lt;0.005,0,IF(MIN($F$7:$F$366)=0,"над 30 години",MIN($F$7:$F$366)))</f>
        <v>19</v>
      </c>
      <c r="C2" s="30" t="str">
        <f>IF(ISNUMBER(B2),IF(B2=0,"вече си там",CHOOSE(MONTH(EDATE('4 Дългове'!$D$20,B2-1)),"януари","февруари","март","април","май","юни","юли","август","септември","октомври","ноември","декември")&amp;" "&amp;YEAR(EDATE('4 Дългове'!$D$20,B2-1))&amp;" г."),"—")</f>
        <v>май 2028 г.</v>
      </c>
      <c r="D2" s="29" t="n"/>
      <c r="E2" s="28" t="n"/>
    </row>
    <row r="3" ht="18.52" customHeight="1">
      <c r="A3" s="16" t="inlineStr">
        <is>
          <t>Лихви:</t>
        </is>
      </c>
      <c r="B3" s="10">
        <f>SUM($D$7:$D$366)</f>
        <v>937.8341084346623</v>
      </c>
      <c r="G3" s="39" t="str">
        <f>IF(G4=0,"1. —","1. "&amp;INDEX('4 Дългове'!$B$5:$B$14,G4))</f>
        <v>1. Бърз кредит</v>
      </c>
      <c r="K3" s="39" t="str">
        <f>IF(K4=0,"2. —","2. "&amp;INDEX('4 Дългове'!$B$5:$B$14,K4))</f>
        <v>2. Кредитна карта</v>
      </c>
      <c r="O3" s="39" t="str">
        <f>IF(O4=0,"3. —","3. "&amp;INDEX('4 Дългове'!$B$5:$B$14,O4))</f>
        <v>3. Телевизор на изплащане</v>
      </c>
      <c r="S3" s="39" t="str">
        <f>IF(S4=0,"4. —","4. "&amp;INDEX('4 Дългове'!$B$5:$B$14,S4))</f>
        <v>4. Потребителски кредит</v>
      </c>
      <c r="W3" s="39" t="str">
        <f>IF(W4=0,"5. —","5. "&amp;INDEX('4 Дългове'!$B$5:$B$14,W4))</f>
        <v>5. —</v>
      </c>
      <c r="AA3" s="39" t="str">
        <f>IF(AA4=0,"6. —","6. "&amp;INDEX('4 Дългове'!$B$5:$B$14,AA4))</f>
        <v>6. —</v>
      </c>
      <c r="AE3" s="39" t="str">
        <f>IF(AE4=0,"7. —","7. "&amp;INDEX('4 Дългове'!$B$5:$B$14,AE4))</f>
        <v>7. —</v>
      </c>
      <c r="AI3" s="39" t="str">
        <f>IF(AI4=0,"8. —","8. "&amp;INDEX('4 Дългове'!$B$5:$B$14,AI4))</f>
        <v>8. —</v>
      </c>
      <c r="AM3" s="39" t="str">
        <f>IF(AM4=0,"9. —","9. "&amp;INDEX('4 Дългове'!$B$5:$B$14,AM4))</f>
        <v>9. —</v>
      </c>
      <c r="AQ3" s="39" t="str">
        <f>IF(AQ4=0,"10. —","10. "&amp;INDEX('4 Дългове'!$B$5:$B$14,AQ4))</f>
        <v>10. —</v>
      </c>
    </row>
    <row r="4" ht="96.40000000000001" customHeight="1">
      <c r="A4" s="16" t="inlineStr">
        <is>
          <t>Бюджет:</t>
        </is>
      </c>
      <c r="C4" s="17">
        <f>'4 Дългове'!$E$16+N('4 Дългове'!$D$18)</f>
        <v>470</v>
      </c>
      <c r="D4" s="13" t="inlineStr">
        <is>
          <t>← минималните вноски по лошите дългове + допълнителната сума; не се променя до „Нулева кота“</t>
        </is>
      </c>
      <c r="G4" s="35">
        <f>IFERROR(MATCH(1,'4 Дългове'!$H$5:$H$14,0),0)</f>
        <v>3</v>
      </c>
      <c r="H4" s="18">
        <f>IF(G4=0,0,N(INDEX('4 Дългове'!$F$5:$F$14,G4)))</f>
        <v>0.4</v>
      </c>
      <c r="I4" s="17">
        <f>IF(G4=0,0,N(INDEX('4 Дългове'!$E$5:$E$14,G4)))</f>
        <v>60</v>
      </c>
      <c r="K4" s="35">
        <f>IFERROR(MATCH(2,'4 Дългове'!$H$5:$H$14,0),0)</f>
        <v>1</v>
      </c>
      <c r="L4" s="18">
        <f>IF(K4=0,0,N(INDEX('4 Дългове'!$F$5:$F$14,K4)))</f>
        <v>0.24</v>
      </c>
      <c r="M4" s="17">
        <f>IF(K4=0,0,N(INDEX('4 Дългове'!$E$5:$E$14,K4)))</f>
        <v>90</v>
      </c>
      <c r="O4" s="35">
        <f>IFERROR(MATCH(3,'4 Дългове'!$H$5:$H$14,0),0)</f>
        <v>4</v>
      </c>
      <c r="P4" s="18">
        <f>IF(O4=0,0,N(INDEX('4 Дългове'!$F$5:$F$14,O4)))</f>
        <v>0.15</v>
      </c>
      <c r="Q4" s="17">
        <f>IF(O4=0,0,N(INDEX('4 Дългове'!$E$5:$E$14,O4)))</f>
        <v>40</v>
      </c>
      <c r="S4" s="35">
        <f>IFERROR(MATCH(4,'4 Дългове'!$H$5:$H$14,0),0)</f>
        <v>2</v>
      </c>
      <c r="T4" s="18">
        <f>IF(S4=0,0,N(INDEX('4 Дългове'!$F$5:$F$14,S4)))</f>
        <v>0.11</v>
      </c>
      <c r="U4" s="17">
        <f>IF(S4=0,0,N(INDEX('4 Дългове'!$E$5:$E$14,S4)))</f>
        <v>130</v>
      </c>
      <c r="W4" s="35">
        <f>IFERROR(MATCH(5,'4 Дългове'!$H$5:$H$14,0),0)</f>
        <v>0</v>
      </c>
      <c r="X4" s="18">
        <f>IF(W4=0,0,N(INDEX('4 Дългове'!$F$5:$F$14,W4)))</f>
        <v>0</v>
      </c>
      <c r="Y4" s="17">
        <f>IF(W4=0,0,N(INDEX('4 Дългове'!$E$5:$E$14,W4)))</f>
        <v>0</v>
      </c>
      <c r="AA4" s="35">
        <f>IFERROR(MATCH(6,'4 Дългове'!$H$5:$H$14,0),0)</f>
        <v>0</v>
      </c>
      <c r="AB4" s="18">
        <f>IF(AA4=0,0,N(INDEX('4 Дългове'!$F$5:$F$14,AA4)))</f>
        <v>0</v>
      </c>
      <c r="AC4" s="17">
        <f>IF(AA4=0,0,N(INDEX('4 Дългове'!$E$5:$E$14,AA4)))</f>
        <v>0</v>
      </c>
      <c r="AE4" s="35">
        <f>IFERROR(MATCH(7,'4 Дългове'!$H$5:$H$14,0),0)</f>
        <v>0</v>
      </c>
      <c r="AF4" s="18">
        <f>IF(AE4=0,0,N(INDEX('4 Дългове'!$F$5:$F$14,AE4)))</f>
        <v>0</v>
      </c>
      <c r="AG4" s="17">
        <f>IF(AE4=0,0,N(INDEX('4 Дългове'!$E$5:$E$14,AE4)))</f>
        <v>0</v>
      </c>
      <c r="AI4" s="35">
        <f>IFERROR(MATCH(8,'4 Дългове'!$H$5:$H$14,0),0)</f>
        <v>0</v>
      </c>
      <c r="AJ4" s="18">
        <f>IF(AI4=0,0,N(INDEX('4 Дългове'!$F$5:$F$14,AI4)))</f>
        <v>0</v>
      </c>
      <c r="AK4" s="17">
        <f>IF(AI4=0,0,N(INDEX('4 Дългове'!$E$5:$E$14,AI4)))</f>
        <v>0</v>
      </c>
      <c r="AM4" s="35">
        <f>IFERROR(MATCH(9,'4 Дългове'!$H$5:$H$14,0),0)</f>
        <v>0</v>
      </c>
      <c r="AN4" s="18">
        <f>IF(AM4=0,0,N(INDEX('4 Дългове'!$F$5:$F$14,AM4)))</f>
        <v>0</v>
      </c>
      <c r="AO4" s="17">
        <f>IF(AM4=0,0,N(INDEX('4 Дългове'!$E$5:$E$14,AM4)))</f>
        <v>0</v>
      </c>
      <c r="AQ4" s="35">
        <f>IFERROR(MATCH(10,'4 Дългове'!$H$5:$H$14,0),0)</f>
        <v>0</v>
      </c>
      <c r="AR4" s="18">
        <f>IF(AQ4=0,0,N(INDEX('4 Дългове'!$F$5:$F$14,AQ4)))</f>
        <v>0</v>
      </c>
      <c r="AS4" s="17">
        <f>IF(AQ4=0,0,N(INDEX('4 Дългове'!$E$5:$E$14,AQ4)))</f>
        <v>0</v>
      </c>
    </row>
    <row r="5" ht="30" customHeight="1">
      <c r="A5" s="14" t="inlineStr">
        <is>
          <t>Месец №</t>
        </is>
      </c>
      <c r="B5" s="14" t="inlineStr">
        <is>
          <t>Месец</t>
        </is>
      </c>
      <c r="C5" s="14" t="inlineStr">
        <is>
          <t>Свободни за допълнително</t>
        </is>
      </c>
      <c r="D5" s="14" t="inlineStr">
        <is>
          <t>Лихви за месеца</t>
        </is>
      </c>
      <c r="E5" s="14" t="inlineStr">
        <is>
          <t>Остатък общо</t>
        </is>
      </c>
      <c r="F5" s="14" t="inlineStr">
        <is>
          <t>Край (месец №)</t>
        </is>
      </c>
      <c r="G5" s="14" t="inlineStr">
        <is>
          <t>с лихвата</t>
        </is>
      </c>
      <c r="H5" s="14" t="inlineStr">
        <is>
          <t>след вноската</t>
        </is>
      </c>
      <c r="I5" s="14" t="inlineStr">
        <is>
          <t>натрупан остатък</t>
        </is>
      </c>
      <c r="J5" s="14" t="inlineStr">
        <is>
          <t>остатък</t>
        </is>
      </c>
      <c r="K5" s="14" t="inlineStr">
        <is>
          <t>с лихвата</t>
        </is>
      </c>
      <c r="L5" s="14" t="inlineStr">
        <is>
          <t>след вноската</t>
        </is>
      </c>
      <c r="M5" s="14" t="inlineStr">
        <is>
          <t>натрупан остатък</t>
        </is>
      </c>
      <c r="N5" s="14" t="inlineStr">
        <is>
          <t>остатък</t>
        </is>
      </c>
      <c r="O5" s="14" t="inlineStr">
        <is>
          <t>с лихвата</t>
        </is>
      </c>
      <c r="P5" s="14" t="inlineStr">
        <is>
          <t>след вноската</t>
        </is>
      </c>
      <c r="Q5" s="14" t="inlineStr">
        <is>
          <t>натрупан остатък</t>
        </is>
      </c>
      <c r="R5" s="14" t="inlineStr">
        <is>
          <t>остатък</t>
        </is>
      </c>
      <c r="S5" s="14" t="inlineStr">
        <is>
          <t>с лихвата</t>
        </is>
      </c>
      <c r="T5" s="14" t="inlineStr">
        <is>
          <t>след вноската</t>
        </is>
      </c>
      <c r="U5" s="14" t="inlineStr">
        <is>
          <t>натрупан остатък</t>
        </is>
      </c>
      <c r="V5" s="14" t="inlineStr">
        <is>
          <t>остатък</t>
        </is>
      </c>
      <c r="W5" s="14" t="inlineStr">
        <is>
          <t>с лихвата</t>
        </is>
      </c>
      <c r="X5" s="14" t="inlineStr">
        <is>
          <t>след вноската</t>
        </is>
      </c>
      <c r="Y5" s="14" t="inlineStr">
        <is>
          <t>натрупан остатък</t>
        </is>
      </c>
      <c r="Z5" s="14" t="inlineStr">
        <is>
          <t>остатък</t>
        </is>
      </c>
      <c r="AA5" s="14" t="inlineStr">
        <is>
          <t>с лихвата</t>
        </is>
      </c>
      <c r="AB5" s="14" t="inlineStr">
        <is>
          <t>след вноската</t>
        </is>
      </c>
      <c r="AC5" s="14" t="inlineStr">
        <is>
          <t>натрупан остатък</t>
        </is>
      </c>
      <c r="AD5" s="14" t="inlineStr">
        <is>
          <t>остатък</t>
        </is>
      </c>
      <c r="AE5" s="14" t="inlineStr">
        <is>
          <t>с лихвата</t>
        </is>
      </c>
      <c r="AF5" s="14" t="inlineStr">
        <is>
          <t>след вноската</t>
        </is>
      </c>
      <c r="AG5" s="14" t="inlineStr">
        <is>
          <t>натрупан остатък</t>
        </is>
      </c>
      <c r="AH5" s="14" t="inlineStr">
        <is>
          <t>остатък</t>
        </is>
      </c>
      <c r="AI5" s="14" t="inlineStr">
        <is>
          <t>с лихвата</t>
        </is>
      </c>
      <c r="AJ5" s="14" t="inlineStr">
        <is>
          <t>след вноската</t>
        </is>
      </c>
      <c r="AK5" s="14" t="inlineStr">
        <is>
          <t>натрупан остатък</t>
        </is>
      </c>
      <c r="AL5" s="14" t="inlineStr">
        <is>
          <t>остатък</t>
        </is>
      </c>
      <c r="AM5" s="14" t="inlineStr">
        <is>
          <t>с лихвата</t>
        </is>
      </c>
      <c r="AN5" s="14" t="inlineStr">
        <is>
          <t>след вноската</t>
        </is>
      </c>
      <c r="AO5" s="14" t="inlineStr">
        <is>
          <t>натрупан остатък</t>
        </is>
      </c>
      <c r="AP5" s="14" t="inlineStr">
        <is>
          <t>остатък</t>
        </is>
      </c>
      <c r="AQ5" s="14" t="inlineStr">
        <is>
          <t>с лихвата</t>
        </is>
      </c>
      <c r="AR5" s="14" t="inlineStr">
        <is>
          <t>след вноската</t>
        </is>
      </c>
      <c r="AS5" s="14" t="inlineStr">
        <is>
          <t>натрупан остатък</t>
        </is>
      </c>
      <c r="AT5" s="14" t="inlineStr">
        <is>
          <t>остатък</t>
        </is>
      </c>
    </row>
    <row r="6">
      <c r="A6" s="6" t="n">
        <v>0</v>
      </c>
      <c r="B6" s="6" t="inlineStr">
        <is>
          <t>начало</t>
        </is>
      </c>
      <c r="E6" s="17">
        <f>J6+N6+R6+V6+Z6+AD6+AH6+AL6+AP6+AT6</f>
        <v>7550</v>
      </c>
      <c r="J6" s="17">
        <f>IF(G4=0,0,N(INDEX('4 Дългове'!$D$5:$D$14,G4)))</f>
        <v>600</v>
      </c>
      <c r="N6" s="17">
        <f>IF(K4=0,0,N(INDEX('4 Дългове'!$D$5:$D$14,K4)))</f>
        <v>2500</v>
      </c>
      <c r="R6" s="17">
        <f>IF(O4=0,0,N(INDEX('4 Дългове'!$D$5:$D$14,O4)))</f>
        <v>450</v>
      </c>
      <c r="V6" s="17">
        <f>IF(S4=0,0,N(INDEX('4 Дългове'!$D$5:$D$14,S4)))</f>
        <v>4000</v>
      </c>
      <c r="Z6" s="17">
        <f>IF(W4=0,0,N(INDEX('4 Дългове'!$D$5:$D$14,W4)))</f>
        <v>0</v>
      </c>
      <c r="AD6" s="17">
        <f>IF(AA4=0,0,N(INDEX('4 Дългове'!$D$5:$D$14,AA4)))</f>
        <v>0</v>
      </c>
      <c r="AH6" s="17">
        <f>IF(AE4=0,0,N(INDEX('4 Дългове'!$D$5:$D$14,AE4)))</f>
        <v>0</v>
      </c>
      <c r="AL6" s="17">
        <f>IF(AI4=0,0,N(INDEX('4 Дългове'!$D$5:$D$14,AI4)))</f>
        <v>0</v>
      </c>
      <c r="AP6" s="17">
        <f>IF(AM4=0,0,N(INDEX('4 Дългове'!$D$5:$D$14,AM4)))</f>
        <v>0</v>
      </c>
      <c r="AT6" s="17">
        <f>IF(AQ4=0,0,N(INDEX('4 Дългове'!$D$5:$D$14,AQ4)))</f>
        <v>0</v>
      </c>
    </row>
    <row r="7">
      <c r="A7" s="40" t="n">
        <v>1</v>
      </c>
      <c r="B7" s="40" t="str">
        <f>CHOOSE(MONTH(EDATE('4 Дългове'!$D$20,A7-1)),"януари","февруари","март","април","май","юни","юли","август","септември","октомври","ноември","декември")&amp;" "&amp;YEAR(EDATE('4 Дългове'!$D$20,A7-1))&amp;" г."</f>
        <v>ноември 2026 г.</v>
      </c>
      <c r="C7" s="41">
        <f>$C$4-(G7+K7+O7+S7+W7+AA7+AE7+AI7+AM7+AQ7)+(H7+L7+P7+T7+X7+AB7+AF7+AJ7+AN7+AR7)</f>
        <v>150</v>
      </c>
      <c r="D7" s="41">
        <f>(G7+K7+O7+S7+W7+AA7+AE7+AI7+AM7+AQ7)-(J6+N6+R6+V6+Z6+AD6+AH6+AL6+AP6+AT6)</f>
        <v>112.29166666666697</v>
      </c>
      <c r="E7" s="41">
        <f>J7+N7+R7+V7+Z7+AD7+AH7+AL7+AP7+AT7</f>
        <v>7192.291666666667</v>
      </c>
      <c r="F7" s="40" t="str">
        <f>IF(AND(E7&lt;0.005,E6&gt;=0.005),A7,"")</f>
        <v/>
      </c>
      <c r="G7" s="41">
        <f>J6*(1+H$4/12)</f>
        <v>620.0000000000001</v>
      </c>
      <c r="H7" s="41">
        <f>MAX(0,G7-I$4)</f>
        <v>560.0000000000001</v>
      </c>
      <c r="I7" s="41">
        <f>H7</f>
        <v>560.0000000000001</v>
      </c>
      <c r="J7" s="41">
        <f>MAX(0,MIN(H7,I7-$C7))</f>
        <v>410.0000000000001</v>
      </c>
      <c r="K7" s="41">
        <f>N6*(1+L$4/12)</f>
        <v>2550</v>
      </c>
      <c r="L7" s="41">
        <f>MAX(0,K7-M$4)</f>
        <v>2460</v>
      </c>
      <c r="M7" s="41">
        <f>I7+L7</f>
        <v>3020</v>
      </c>
      <c r="N7" s="41">
        <f>MAX(0,MIN(L7,M7-$C7))</f>
        <v>2460</v>
      </c>
      <c r="O7" s="41">
        <f>R6*(1+P$4/12)</f>
        <v>455.625</v>
      </c>
      <c r="P7" s="41">
        <f>MAX(0,O7-Q$4)</f>
        <v>415.625</v>
      </c>
      <c r="Q7" s="41">
        <f>M7+P7</f>
        <v>3435.625</v>
      </c>
      <c r="R7" s="41">
        <f>MAX(0,MIN(P7,Q7-$C7))</f>
        <v>415.625</v>
      </c>
      <c r="S7" s="41">
        <f>V6*(1+T$4/12)</f>
        <v>4036.666666666667</v>
      </c>
      <c r="T7" s="41">
        <f>MAX(0,S7-U$4)</f>
        <v>3906.666666666667</v>
      </c>
      <c r="U7" s="41">
        <f>Q7+T7</f>
        <v>7342.291666666667</v>
      </c>
      <c r="V7" s="41">
        <f>MAX(0,MIN(T7,U7-$C7))</f>
        <v>3906.666666666667</v>
      </c>
      <c r="W7" s="41">
        <f>Z6*(1+X$4/12)</f>
        <v>0</v>
      </c>
      <c r="X7" s="41">
        <f>MAX(0,W7-Y$4)</f>
        <v>0</v>
      </c>
      <c r="Y7" s="41">
        <f>U7+X7</f>
        <v>7342.291666666667</v>
      </c>
      <c r="Z7" s="41">
        <f>MAX(0,MIN(X7,Y7-$C7))</f>
        <v>0</v>
      </c>
      <c r="AA7" s="41">
        <f>AD6*(1+AB$4/12)</f>
        <v>0</v>
      </c>
      <c r="AB7" s="41">
        <f>MAX(0,AA7-AC$4)</f>
        <v>0</v>
      </c>
      <c r="AC7" s="41">
        <f>Y7+AB7</f>
        <v>7342.291666666667</v>
      </c>
      <c r="AD7" s="41">
        <f>MAX(0,MIN(AB7,AC7-$C7))</f>
        <v>0</v>
      </c>
      <c r="AE7" s="41">
        <f>AH6*(1+AF$4/12)</f>
        <v>0</v>
      </c>
      <c r="AF7" s="41">
        <f>MAX(0,AE7-AG$4)</f>
        <v>0</v>
      </c>
      <c r="AG7" s="41">
        <f>AC7+AF7</f>
        <v>7342.291666666667</v>
      </c>
      <c r="AH7" s="41">
        <f>MAX(0,MIN(AF7,AG7-$C7))</f>
        <v>0</v>
      </c>
      <c r="AI7" s="41">
        <f>AL6*(1+AJ$4/12)</f>
        <v>0</v>
      </c>
      <c r="AJ7" s="41">
        <f>MAX(0,AI7-AK$4)</f>
        <v>0</v>
      </c>
      <c r="AK7" s="41">
        <f>AG7+AJ7</f>
        <v>7342.291666666667</v>
      </c>
      <c r="AL7" s="41">
        <f>MAX(0,MIN(AJ7,AK7-$C7))</f>
        <v>0</v>
      </c>
      <c r="AM7" s="41">
        <f>AP6*(1+AN$4/12)</f>
        <v>0</v>
      </c>
      <c r="AN7" s="41">
        <f>MAX(0,AM7-AO$4)</f>
        <v>0</v>
      </c>
      <c r="AO7" s="41">
        <f>AK7+AN7</f>
        <v>7342.291666666667</v>
      </c>
      <c r="AP7" s="41">
        <f>MAX(0,MIN(AN7,AO7-$C7))</f>
        <v>0</v>
      </c>
      <c r="AQ7" s="41">
        <f>AT6*(1+AR$4/12)</f>
        <v>0</v>
      </c>
      <c r="AR7" s="41">
        <f>MAX(0,AQ7-AS$4)</f>
        <v>0</v>
      </c>
      <c r="AS7" s="41">
        <f>AO7+AR7</f>
        <v>7342.291666666667</v>
      </c>
      <c r="AT7" s="41">
        <f>MAX(0,MIN(AR7,AS7-$C7))</f>
        <v>0</v>
      </c>
    </row>
    <row r="8">
      <c r="A8" s="40" t="n">
        <v>2</v>
      </c>
      <c r="B8" s="40" t="str">
        <f>CHOOSE(MONTH(EDATE('4 Дългове'!$D$20,A8-1)),"януари","февруари","март","април","май","юни","юли","август","септември","октомври","ноември","декември")&amp;" "&amp;YEAR(EDATE('4 Дългове'!$D$20,A8-1))&amp;" г."</f>
        <v>декември 2026 г.</v>
      </c>
      <c r="C8" s="41">
        <f>$C$4-(G8+K8+O8+S8+W8+AA8+AE8+AI8+AM8+AQ8)+(H8+L8+P8+T8+X8+AB8+AF8+AJ8+AN8+AR8)</f>
        <v>150</v>
      </c>
      <c r="D8" s="41">
        <f>(G8+K8+O8+S8+W8+AA8+AE8+AI8+AM8+AQ8)-(J7+N7+R7+V7+Z7+AD7+AH7+AL7+AP7+AT7)</f>
        <v>103.87309027777792</v>
      </c>
      <c r="E8" s="41">
        <f>J8+N8+R8+V8+Z8+AD8+AH8+AL8+AP8+AT8</f>
        <v>6826.164756944445</v>
      </c>
      <c r="F8" s="40" t="str">
        <f>IF(AND(E8&lt;0.005,E7&gt;=0.005),A8,"")</f>
        <v/>
      </c>
      <c r="G8" s="41">
        <f>J7*(1+H$4/12)</f>
        <v>423.6666666666668</v>
      </c>
      <c r="H8" s="41">
        <f>MAX(0,G8-I$4)</f>
        <v>363.6666666666668</v>
      </c>
      <c r="I8" s="41">
        <f>H8</f>
        <v>363.6666666666668</v>
      </c>
      <c r="J8" s="41">
        <f>MAX(0,MIN(H8,I8-$C8))</f>
        <v>213.6666666666668</v>
      </c>
      <c r="K8" s="41">
        <f>N7*(1+L$4/12)</f>
        <v>2509.2</v>
      </c>
      <c r="L8" s="41">
        <f>MAX(0,K8-M$4)</f>
        <v>2419.2</v>
      </c>
      <c r="M8" s="41">
        <f>I8+L8</f>
        <v>2782.866666666667</v>
      </c>
      <c r="N8" s="41">
        <f>MAX(0,MIN(L8,M8-$C8))</f>
        <v>2419.2</v>
      </c>
      <c r="O8" s="41">
        <f>R7*(1+P$4/12)</f>
        <v>420.8203125</v>
      </c>
      <c r="P8" s="41">
        <f>MAX(0,O8-Q$4)</f>
        <v>380.8203125</v>
      </c>
      <c r="Q8" s="41">
        <f>M8+P8</f>
        <v>3163.686979166667</v>
      </c>
      <c r="R8" s="41">
        <f>MAX(0,MIN(P8,Q8-$C8))</f>
        <v>380.8203125</v>
      </c>
      <c r="S8" s="41">
        <f>V7*(1+T$4/12)</f>
        <v>3942.4777777777786</v>
      </c>
      <c r="T8" s="41">
        <f>MAX(0,S8-U$4)</f>
        <v>3812.4777777777786</v>
      </c>
      <c r="U8" s="41">
        <f>Q8+T8</f>
        <v>6976.164756944445</v>
      </c>
      <c r="V8" s="41">
        <f>MAX(0,MIN(T8,U8-$C8))</f>
        <v>3812.4777777777786</v>
      </c>
      <c r="W8" s="41">
        <f>Z7*(1+X$4/12)</f>
        <v>0</v>
      </c>
      <c r="X8" s="41">
        <f>MAX(0,W8-Y$4)</f>
        <v>0</v>
      </c>
      <c r="Y8" s="41">
        <f>U8+X8</f>
        <v>6976.164756944445</v>
      </c>
      <c r="Z8" s="41">
        <f>MAX(0,MIN(X8,Y8-$C8))</f>
        <v>0</v>
      </c>
      <c r="AA8" s="41">
        <f>AD7*(1+AB$4/12)</f>
        <v>0</v>
      </c>
      <c r="AB8" s="41">
        <f>MAX(0,AA8-AC$4)</f>
        <v>0</v>
      </c>
      <c r="AC8" s="41">
        <f>Y8+AB8</f>
        <v>6976.164756944445</v>
      </c>
      <c r="AD8" s="41">
        <f>MAX(0,MIN(AB8,AC8-$C8))</f>
        <v>0</v>
      </c>
      <c r="AE8" s="41">
        <f>AH7*(1+AF$4/12)</f>
        <v>0</v>
      </c>
      <c r="AF8" s="41">
        <f>MAX(0,AE8-AG$4)</f>
        <v>0</v>
      </c>
      <c r="AG8" s="41">
        <f>AC8+AF8</f>
        <v>6976.164756944445</v>
      </c>
      <c r="AH8" s="41">
        <f>MAX(0,MIN(AF8,AG8-$C8))</f>
        <v>0</v>
      </c>
      <c r="AI8" s="41">
        <f>AL7*(1+AJ$4/12)</f>
        <v>0</v>
      </c>
      <c r="AJ8" s="41">
        <f>MAX(0,AI8-AK$4)</f>
        <v>0</v>
      </c>
      <c r="AK8" s="41">
        <f>AG8+AJ8</f>
        <v>6976.164756944445</v>
      </c>
      <c r="AL8" s="41">
        <f>MAX(0,MIN(AJ8,AK8-$C8))</f>
        <v>0</v>
      </c>
      <c r="AM8" s="41">
        <f>AP7*(1+AN$4/12)</f>
        <v>0</v>
      </c>
      <c r="AN8" s="41">
        <f>MAX(0,AM8-AO$4)</f>
        <v>0</v>
      </c>
      <c r="AO8" s="41">
        <f>AK8+AN8</f>
        <v>6976.164756944445</v>
      </c>
      <c r="AP8" s="41">
        <f>MAX(0,MIN(AN8,AO8-$C8))</f>
        <v>0</v>
      </c>
      <c r="AQ8" s="41">
        <f>AT7*(1+AR$4/12)</f>
        <v>0</v>
      </c>
      <c r="AR8" s="41">
        <f>MAX(0,AQ8-AS$4)</f>
        <v>0</v>
      </c>
      <c r="AS8" s="41">
        <f>AO8+AR8</f>
        <v>6976.164756944445</v>
      </c>
      <c r="AT8" s="41">
        <f>MAX(0,MIN(AR8,AS8-$C8))</f>
        <v>0</v>
      </c>
    </row>
    <row r="9">
      <c r="A9" s="40" t="n">
        <v>3</v>
      </c>
      <c r="B9" s="40" t="str">
        <f>CHOOSE(MONTH(EDATE('4 Дългове'!$D$20,A9-1)),"януари","февруари","март","април","май","юни","юли","август","септември","октомври","ноември","декември")&amp;" "&amp;YEAR(EDATE('4 Дългове'!$D$20,A9-1))&amp;" г."</f>
        <v>януари 2027 г.</v>
      </c>
      <c r="C9" s="41">
        <f>$C$4-(G9+K9+O9+S9+W9+AA9+AE9+AI9+AM9+AQ9)+(H9+L9+P9+T9+X9+AB9+AF9+AJ9+AN9+AR9)</f>
        <v>150</v>
      </c>
      <c r="D9" s="41">
        <f>(G9+K9+O9+S9+W9+AA9+AE9+AI9+AM9+AQ9)-(J8+N8+R8+V8+Z8+AD8+AH8+AL8+AP8+AT8)</f>
        <v>95.21418909143631</v>
      </c>
      <c r="E9" s="41">
        <f>J9+N9+R9+V9+Z9+AD9+AH9+AL9+AP9+AT9</f>
        <v>6451.378946035881</v>
      </c>
      <c r="F9" s="40" t="str">
        <f>IF(AND(E9&lt;0.005,E8&gt;=0.005),A9,"")</f>
        <v/>
      </c>
      <c r="G9" s="41">
        <f>J8*(1+H$4/12)</f>
        <v>220.78888888888906</v>
      </c>
      <c r="H9" s="41">
        <f>MAX(0,G9-I$4)</f>
        <v>160.78888888888906</v>
      </c>
      <c r="I9" s="41">
        <f>H9</f>
        <v>160.78888888888906</v>
      </c>
      <c r="J9" s="41">
        <f>MAX(0,MIN(H9,I9-$C9))</f>
        <v>10.788888888889062</v>
      </c>
      <c r="K9" s="41">
        <f>N8*(1+L$4/12)</f>
        <v>2467.584</v>
      </c>
      <c r="L9" s="41">
        <f>MAX(0,K9-M$4)</f>
        <v>2377.584</v>
      </c>
      <c r="M9" s="41">
        <f>I9+L9</f>
        <v>2538.372888888889</v>
      </c>
      <c r="N9" s="41">
        <f>MAX(0,MIN(L9,M9-$C9))</f>
        <v>2377.584</v>
      </c>
      <c r="O9" s="41">
        <f>R8*(1+P$4/12)</f>
        <v>385.58056640625</v>
      </c>
      <c r="P9" s="41">
        <f>MAX(0,O9-Q$4)</f>
        <v>345.58056640625</v>
      </c>
      <c r="Q9" s="41">
        <f>M9+P9</f>
        <v>2883.953455295139</v>
      </c>
      <c r="R9" s="41">
        <f>MAX(0,MIN(P9,Q9-$C9))</f>
        <v>345.58056640625</v>
      </c>
      <c r="S9" s="41">
        <f>V8*(1+T$4/12)</f>
        <v>3847.425490740742</v>
      </c>
      <c r="T9" s="41">
        <f>MAX(0,S9-U$4)</f>
        <v>3717.425490740742</v>
      </c>
      <c r="U9" s="41">
        <f>Q9+T9</f>
        <v>6601.378946035881</v>
      </c>
      <c r="V9" s="41">
        <f>MAX(0,MIN(T9,U9-$C9))</f>
        <v>3717.425490740742</v>
      </c>
      <c r="W9" s="41">
        <f>Z8*(1+X$4/12)</f>
        <v>0</v>
      </c>
      <c r="X9" s="41">
        <f>MAX(0,W9-Y$4)</f>
        <v>0</v>
      </c>
      <c r="Y9" s="41">
        <f>U9+X9</f>
        <v>6601.378946035881</v>
      </c>
      <c r="Z9" s="41">
        <f>MAX(0,MIN(X9,Y9-$C9))</f>
        <v>0</v>
      </c>
      <c r="AA9" s="41">
        <f>AD8*(1+AB$4/12)</f>
        <v>0</v>
      </c>
      <c r="AB9" s="41">
        <f>MAX(0,AA9-AC$4)</f>
        <v>0</v>
      </c>
      <c r="AC9" s="41">
        <f>Y9+AB9</f>
        <v>6601.378946035881</v>
      </c>
      <c r="AD9" s="41">
        <f>MAX(0,MIN(AB9,AC9-$C9))</f>
        <v>0</v>
      </c>
      <c r="AE9" s="41">
        <f>AH8*(1+AF$4/12)</f>
        <v>0</v>
      </c>
      <c r="AF9" s="41">
        <f>MAX(0,AE9-AG$4)</f>
        <v>0</v>
      </c>
      <c r="AG9" s="41">
        <f>AC9+AF9</f>
        <v>6601.378946035881</v>
      </c>
      <c r="AH9" s="41">
        <f>MAX(0,MIN(AF9,AG9-$C9))</f>
        <v>0</v>
      </c>
      <c r="AI9" s="41">
        <f>AL8*(1+AJ$4/12)</f>
        <v>0</v>
      </c>
      <c r="AJ9" s="41">
        <f>MAX(0,AI9-AK$4)</f>
        <v>0</v>
      </c>
      <c r="AK9" s="41">
        <f>AG9+AJ9</f>
        <v>6601.378946035881</v>
      </c>
      <c r="AL9" s="41">
        <f>MAX(0,MIN(AJ9,AK9-$C9))</f>
        <v>0</v>
      </c>
      <c r="AM9" s="41">
        <f>AP8*(1+AN$4/12)</f>
        <v>0</v>
      </c>
      <c r="AN9" s="41">
        <f>MAX(0,AM9-AO$4)</f>
        <v>0</v>
      </c>
      <c r="AO9" s="41">
        <f>AK9+AN9</f>
        <v>6601.378946035881</v>
      </c>
      <c r="AP9" s="41">
        <f>MAX(0,MIN(AN9,AO9-$C9))</f>
        <v>0</v>
      </c>
      <c r="AQ9" s="41">
        <f>AT8*(1+AR$4/12)</f>
        <v>0</v>
      </c>
      <c r="AR9" s="41">
        <f>MAX(0,AQ9-AS$4)</f>
        <v>0</v>
      </c>
      <c r="AS9" s="41">
        <f>AO9+AR9</f>
        <v>6601.378946035881</v>
      </c>
      <c r="AT9" s="41">
        <f>MAX(0,MIN(AR9,AS9-$C9))</f>
        <v>0</v>
      </c>
    </row>
    <row r="10">
      <c r="A10" s="40" t="n">
        <v>4</v>
      </c>
      <c r="B10" s="40" t="str">
        <f>CHOOSE(MONTH(EDATE('4 Дългове'!$D$20,A10-1)),"януари","февруари","март","април","май","юни","юли","август","септември","октомври","ноември","декември")&amp;" "&amp;YEAR(EDATE('4 Дългове'!$D$20,A10-1))&amp;" г."</f>
        <v>февруари 2027 г.</v>
      </c>
      <c r="C10" s="41">
        <f>$C$4-(G10+K10+O10+S10+W10+AA10+AE10+AI10+AM10+AQ10)+(H10+L10+P10+T10+X10+AB10+AF10+AJ10+AN10+AR10)</f>
        <v>198.85148148148073</v>
      </c>
      <c r="D10" s="41">
        <f>(G10+K10+O10+S10+W10+AA10+AE10+AI10+AM10+AQ10)-(J9+N9+R9+V9+Z9+AD9+AH9+AL9+AP9+AT9)</f>
        <v>86.30746704149806</v>
      </c>
      <c r="E10" s="41">
        <f>J10+N10+R10+V10+Z10+AD10+AH10+AL10+AP10+AT10</f>
        <v>6067.686413077379</v>
      </c>
      <c r="F10" s="40" t="str">
        <f>IF(AND(E10&lt;0.005,E9&gt;=0.005),A10,"")</f>
        <v/>
      </c>
      <c r="G10" s="41">
        <f>J9*(1+H$4/12)</f>
        <v>11.1485185185187</v>
      </c>
      <c r="H10" s="41">
        <f>MAX(0,G10-I$4)</f>
        <v>0</v>
      </c>
      <c r="I10" s="41">
        <f>H10</f>
        <v>0</v>
      </c>
      <c r="J10" s="41">
        <f>MAX(0,MIN(H10,I10-$C10))</f>
        <v>0</v>
      </c>
      <c r="K10" s="41">
        <f>N9*(1+L$4/12)</f>
        <v>2425.13568</v>
      </c>
      <c r="L10" s="41">
        <f>MAX(0,K10-M$4)</f>
        <v>2335.13568</v>
      </c>
      <c r="M10" s="41">
        <f>I10+L10</f>
        <v>2335.13568</v>
      </c>
      <c r="N10" s="41">
        <f>MAX(0,MIN(L10,M10-$C10))</f>
        <v>2136.284198518519</v>
      </c>
      <c r="O10" s="41">
        <f>R9*(1+P$4/12)</f>
        <v>349.9003234863281</v>
      </c>
      <c r="P10" s="41">
        <f>MAX(0,O10-Q$4)</f>
        <v>309.9003234863281</v>
      </c>
      <c r="Q10" s="41">
        <f>M10+P10</f>
        <v>2645.036003486328</v>
      </c>
      <c r="R10" s="41">
        <f>MAX(0,MIN(P10,Q10-$C10))</f>
        <v>309.9003234863281</v>
      </c>
      <c r="S10" s="41">
        <f>V9*(1+T$4/12)</f>
        <v>3751.5018910725325</v>
      </c>
      <c r="T10" s="41">
        <f>MAX(0,S10-U$4)</f>
        <v>3621.5018910725325</v>
      </c>
      <c r="U10" s="41">
        <f>Q10+T10</f>
        <v>6266.53789455886</v>
      </c>
      <c r="V10" s="41">
        <f>MAX(0,MIN(T10,U10-$C10))</f>
        <v>3621.5018910725325</v>
      </c>
      <c r="W10" s="41">
        <f>Z9*(1+X$4/12)</f>
        <v>0</v>
      </c>
      <c r="X10" s="41">
        <f>MAX(0,W10-Y$4)</f>
        <v>0</v>
      </c>
      <c r="Y10" s="41">
        <f>U10+X10</f>
        <v>6266.53789455886</v>
      </c>
      <c r="Z10" s="41">
        <f>MAX(0,MIN(X10,Y10-$C10))</f>
        <v>0</v>
      </c>
      <c r="AA10" s="41">
        <f>AD9*(1+AB$4/12)</f>
        <v>0</v>
      </c>
      <c r="AB10" s="41">
        <f>MAX(0,AA10-AC$4)</f>
        <v>0</v>
      </c>
      <c r="AC10" s="41">
        <f>Y10+AB10</f>
        <v>6266.53789455886</v>
      </c>
      <c r="AD10" s="41">
        <f>MAX(0,MIN(AB10,AC10-$C10))</f>
        <v>0</v>
      </c>
      <c r="AE10" s="41">
        <f>AH9*(1+AF$4/12)</f>
        <v>0</v>
      </c>
      <c r="AF10" s="41">
        <f>MAX(0,AE10-AG$4)</f>
        <v>0</v>
      </c>
      <c r="AG10" s="41">
        <f>AC10+AF10</f>
        <v>6266.53789455886</v>
      </c>
      <c r="AH10" s="41">
        <f>MAX(0,MIN(AF10,AG10-$C10))</f>
        <v>0</v>
      </c>
      <c r="AI10" s="41">
        <f>AL9*(1+AJ$4/12)</f>
        <v>0</v>
      </c>
      <c r="AJ10" s="41">
        <f>MAX(0,AI10-AK$4)</f>
        <v>0</v>
      </c>
      <c r="AK10" s="41">
        <f>AG10+AJ10</f>
        <v>6266.53789455886</v>
      </c>
      <c r="AL10" s="41">
        <f>MAX(0,MIN(AJ10,AK10-$C10))</f>
        <v>0</v>
      </c>
      <c r="AM10" s="41">
        <f>AP9*(1+AN$4/12)</f>
        <v>0</v>
      </c>
      <c r="AN10" s="41">
        <f>MAX(0,AM10-AO$4)</f>
        <v>0</v>
      </c>
      <c r="AO10" s="41">
        <f>AK10+AN10</f>
        <v>6266.53789455886</v>
      </c>
      <c r="AP10" s="41">
        <f>MAX(0,MIN(AN10,AO10-$C10))</f>
        <v>0</v>
      </c>
      <c r="AQ10" s="41">
        <f>AT9*(1+AR$4/12)</f>
        <v>0</v>
      </c>
      <c r="AR10" s="41">
        <f>MAX(0,AQ10-AS$4)</f>
        <v>0</v>
      </c>
      <c r="AS10" s="41">
        <f>AO10+AR10</f>
        <v>6266.53789455886</v>
      </c>
      <c r="AT10" s="41">
        <f>MAX(0,MIN(AR10,AS10-$C10))</f>
        <v>0</v>
      </c>
    </row>
    <row r="11">
      <c r="A11" s="40" t="n">
        <v>5</v>
      </c>
      <c r="B11" s="40" t="str">
        <f>CHOOSE(MONTH(EDATE('4 Дългове'!$D$20,A11-1)),"януари","февруари","март","април","май","юни","юли","август","септември","октомври","ноември","декември")&amp;" "&amp;YEAR(EDATE('4 Дългове'!$D$20,A11-1))&amp;" г."</f>
        <v>март 2027 г.</v>
      </c>
      <c r="C11" s="41">
        <f>$C$4-(G11+K11+O11+S11+W11+AA11+AE11+AI11+AM11+AQ11)+(H11+L11+P11+T11+X11+AB11+AF11+AJ11+AN11+AR11)</f>
        <v>210</v>
      </c>
      <c r="D11" s="41">
        <f>(G11+K11+O11+S11+W11+AA11+AE11+AI11+AM11+AQ11)-(J10+N10+R10+V10+Z10+AD10+AH10+AL10+AP10+AT10)</f>
        <v>79.79653868211517</v>
      </c>
      <c r="E11" s="41">
        <f>J11+N11+R11+V11+Z11+AD11+AH11+AL11+AP11+AT11</f>
        <v>5677.482951759494</v>
      </c>
      <c r="F11" s="40" t="str">
        <f>IF(AND(E11&lt;0.005,E10&gt;=0.005),A11,"")</f>
        <v/>
      </c>
      <c r="G11" s="41">
        <f>J10*(1+H$4/12)</f>
        <v>0</v>
      </c>
      <c r="H11" s="41">
        <f>MAX(0,G11-I$4)</f>
        <v>0</v>
      </c>
      <c r="I11" s="41">
        <f>H11</f>
        <v>0</v>
      </c>
      <c r="J11" s="41">
        <f>MAX(0,MIN(H11,I11-$C11))</f>
        <v>0</v>
      </c>
      <c r="K11" s="41">
        <f>N10*(1+L$4/12)</f>
        <v>2179.0098824888896</v>
      </c>
      <c r="L11" s="41">
        <f>MAX(0,K11-M$4)</f>
        <v>2089.0098824888896</v>
      </c>
      <c r="M11" s="41">
        <f>I11+L11</f>
        <v>2089.0098824888896</v>
      </c>
      <c r="N11" s="41">
        <f>MAX(0,MIN(L11,M11-$C11))</f>
        <v>1879.0098824888896</v>
      </c>
      <c r="O11" s="41">
        <f>R10*(1+P$4/12)</f>
        <v>313.7740775299072</v>
      </c>
      <c r="P11" s="41">
        <f>MAX(0,O11-Q$4)</f>
        <v>273.7740775299072</v>
      </c>
      <c r="Q11" s="41">
        <f>M11+P11</f>
        <v>2362.7839600187967</v>
      </c>
      <c r="R11" s="41">
        <f>MAX(0,MIN(P11,Q11-$C11))</f>
        <v>273.7740775299072</v>
      </c>
      <c r="S11" s="41">
        <f>V10*(1+T$4/12)</f>
        <v>3654.6989917406977</v>
      </c>
      <c r="T11" s="41">
        <f>MAX(0,S11-U$4)</f>
        <v>3524.6989917406977</v>
      </c>
      <c r="U11" s="41">
        <f>Q11+T11</f>
        <v>5887.482951759494</v>
      </c>
      <c r="V11" s="41">
        <f>MAX(0,MIN(T11,U11-$C11))</f>
        <v>3524.6989917406977</v>
      </c>
      <c r="W11" s="41">
        <f>Z10*(1+X$4/12)</f>
        <v>0</v>
      </c>
      <c r="X11" s="41">
        <f>MAX(0,W11-Y$4)</f>
        <v>0</v>
      </c>
      <c r="Y11" s="41">
        <f>U11+X11</f>
        <v>5887.482951759494</v>
      </c>
      <c r="Z11" s="41">
        <f>MAX(0,MIN(X11,Y11-$C11))</f>
        <v>0</v>
      </c>
      <c r="AA11" s="41">
        <f>AD10*(1+AB$4/12)</f>
        <v>0</v>
      </c>
      <c r="AB11" s="41">
        <f>MAX(0,AA11-AC$4)</f>
        <v>0</v>
      </c>
      <c r="AC11" s="41">
        <f>Y11+AB11</f>
        <v>5887.482951759494</v>
      </c>
      <c r="AD11" s="41">
        <f>MAX(0,MIN(AB11,AC11-$C11))</f>
        <v>0</v>
      </c>
      <c r="AE11" s="41">
        <f>AH10*(1+AF$4/12)</f>
        <v>0</v>
      </c>
      <c r="AF11" s="41">
        <f>MAX(0,AE11-AG$4)</f>
        <v>0</v>
      </c>
      <c r="AG11" s="41">
        <f>AC11+AF11</f>
        <v>5887.482951759494</v>
      </c>
      <c r="AH11" s="41">
        <f>MAX(0,MIN(AF11,AG11-$C11))</f>
        <v>0</v>
      </c>
      <c r="AI11" s="41">
        <f>AL10*(1+AJ$4/12)</f>
        <v>0</v>
      </c>
      <c r="AJ11" s="41">
        <f>MAX(0,AI11-AK$4)</f>
        <v>0</v>
      </c>
      <c r="AK11" s="41">
        <f>AG11+AJ11</f>
        <v>5887.482951759494</v>
      </c>
      <c r="AL11" s="41">
        <f>MAX(0,MIN(AJ11,AK11-$C11))</f>
        <v>0</v>
      </c>
      <c r="AM11" s="41">
        <f>AP10*(1+AN$4/12)</f>
        <v>0</v>
      </c>
      <c r="AN11" s="41">
        <f>MAX(0,AM11-AO$4)</f>
        <v>0</v>
      </c>
      <c r="AO11" s="41">
        <f>AK11+AN11</f>
        <v>5887.482951759494</v>
      </c>
      <c r="AP11" s="41">
        <f>MAX(0,MIN(AN11,AO11-$C11))</f>
        <v>0</v>
      </c>
      <c r="AQ11" s="41">
        <f>AT10*(1+AR$4/12)</f>
        <v>0</v>
      </c>
      <c r="AR11" s="41">
        <f>MAX(0,AQ11-AS$4)</f>
        <v>0</v>
      </c>
      <c r="AS11" s="41">
        <f>AO11+AR11</f>
        <v>5887.482951759494</v>
      </c>
      <c r="AT11" s="41">
        <f>MAX(0,MIN(AR11,AS11-$C11))</f>
        <v>0</v>
      </c>
    </row>
    <row r="12">
      <c r="A12" s="40" t="n">
        <v>6</v>
      </c>
      <c r="B12" s="40" t="str">
        <f>CHOOSE(MONTH(EDATE('4 Дългове'!$D$20,A12-1)),"януари","февруари","март","април","май","юни","юли","август","септември","октомври","ноември","декември")&amp;" "&amp;YEAR(EDATE('4 Дългове'!$D$20,A12-1))&amp;" г."</f>
        <v>април 2027 г.</v>
      </c>
      <c r="C12" s="41">
        <f>$C$4-(G12+K12+O12+S12+W12+AA12+AE12+AI12+AM12+AQ12)+(H12+L12+P12+T12+X12+AB12+AF12+AJ12+AN12+AR12)</f>
        <v>210</v>
      </c>
      <c r="D12" s="41">
        <f>(G12+K12+O12+S12+W12+AA12+AE12+AI12+AM12+AQ12)-(J11+N11+R11+V11+Z11+AD11+AH11+AL11+AP11+AT11)</f>
        <v>73.31211437652473</v>
      </c>
      <c r="E12" s="41">
        <f>J12+N12+R12+V12+Z12+AD12+AH12+AL12+AP12+AT12</f>
        <v>5280.795066136019</v>
      </c>
      <c r="F12" s="40" t="str">
        <f>IF(AND(E12&lt;0.005,E11&gt;=0.005),A12,"")</f>
        <v/>
      </c>
      <c r="G12" s="41">
        <f>J11*(1+H$4/12)</f>
        <v>0</v>
      </c>
      <c r="H12" s="41">
        <f>MAX(0,G12-I$4)</f>
        <v>0</v>
      </c>
      <c r="I12" s="41">
        <f>H12</f>
        <v>0</v>
      </c>
      <c r="J12" s="41">
        <f>MAX(0,MIN(H12,I12-$C12))</f>
        <v>0</v>
      </c>
      <c r="K12" s="41">
        <f>N11*(1+L$4/12)</f>
        <v>1916.5900801386674</v>
      </c>
      <c r="L12" s="41">
        <f>MAX(0,K12-M$4)</f>
        <v>1826.5900801386674</v>
      </c>
      <c r="M12" s="41">
        <f>I12+L12</f>
        <v>1826.5900801386674</v>
      </c>
      <c r="N12" s="41">
        <f>MAX(0,MIN(L12,M12-$C12))</f>
        <v>1616.5900801386674</v>
      </c>
      <c r="O12" s="41">
        <f>R11*(1+P$4/12)</f>
        <v>277.196253499031</v>
      </c>
      <c r="P12" s="41">
        <f>MAX(0,O12-Q$4)</f>
        <v>237.196253499031</v>
      </c>
      <c r="Q12" s="41">
        <f>M12+P12</f>
        <v>2063.7863336376986</v>
      </c>
      <c r="R12" s="41">
        <f>MAX(0,MIN(P12,Q12-$C12))</f>
        <v>237.196253499031</v>
      </c>
      <c r="S12" s="41">
        <f>V11*(1+T$4/12)</f>
        <v>3557.008732498321</v>
      </c>
      <c r="T12" s="41">
        <f>MAX(0,S12-U$4)</f>
        <v>3427.008732498321</v>
      </c>
      <c r="U12" s="41">
        <f>Q12+T12</f>
        <v>5490.795066136019</v>
      </c>
      <c r="V12" s="41">
        <f>MAX(0,MIN(T12,U12-$C12))</f>
        <v>3427.008732498321</v>
      </c>
      <c r="W12" s="41">
        <f>Z11*(1+X$4/12)</f>
        <v>0</v>
      </c>
      <c r="X12" s="41">
        <f>MAX(0,W12-Y$4)</f>
        <v>0</v>
      </c>
      <c r="Y12" s="41">
        <f>U12+X12</f>
        <v>5490.795066136019</v>
      </c>
      <c r="Z12" s="41">
        <f>MAX(0,MIN(X12,Y12-$C12))</f>
        <v>0</v>
      </c>
      <c r="AA12" s="41">
        <f>AD11*(1+AB$4/12)</f>
        <v>0</v>
      </c>
      <c r="AB12" s="41">
        <f>MAX(0,AA12-AC$4)</f>
        <v>0</v>
      </c>
      <c r="AC12" s="41">
        <f>Y12+AB12</f>
        <v>5490.795066136019</v>
      </c>
      <c r="AD12" s="41">
        <f>MAX(0,MIN(AB12,AC12-$C12))</f>
        <v>0</v>
      </c>
      <c r="AE12" s="41">
        <f>AH11*(1+AF$4/12)</f>
        <v>0</v>
      </c>
      <c r="AF12" s="41">
        <f>MAX(0,AE12-AG$4)</f>
        <v>0</v>
      </c>
      <c r="AG12" s="41">
        <f>AC12+AF12</f>
        <v>5490.795066136019</v>
      </c>
      <c r="AH12" s="41">
        <f>MAX(0,MIN(AF12,AG12-$C12))</f>
        <v>0</v>
      </c>
      <c r="AI12" s="41">
        <f>AL11*(1+AJ$4/12)</f>
        <v>0</v>
      </c>
      <c r="AJ12" s="41">
        <f>MAX(0,AI12-AK$4)</f>
        <v>0</v>
      </c>
      <c r="AK12" s="41">
        <f>AG12+AJ12</f>
        <v>5490.795066136019</v>
      </c>
      <c r="AL12" s="41">
        <f>MAX(0,MIN(AJ12,AK12-$C12))</f>
        <v>0</v>
      </c>
      <c r="AM12" s="41">
        <f>AP11*(1+AN$4/12)</f>
        <v>0</v>
      </c>
      <c r="AN12" s="41">
        <f>MAX(0,AM12-AO$4)</f>
        <v>0</v>
      </c>
      <c r="AO12" s="41">
        <f>AK12+AN12</f>
        <v>5490.795066136019</v>
      </c>
      <c r="AP12" s="41">
        <f>MAX(0,MIN(AN12,AO12-$C12))</f>
        <v>0</v>
      </c>
      <c r="AQ12" s="41">
        <f>AT11*(1+AR$4/12)</f>
        <v>0</v>
      </c>
      <c r="AR12" s="41">
        <f>MAX(0,AQ12-AS$4)</f>
        <v>0</v>
      </c>
      <c r="AS12" s="41">
        <f>AO12+AR12</f>
        <v>5490.795066136019</v>
      </c>
      <c r="AT12" s="41">
        <f>MAX(0,MIN(AR12,AS12-$C12))</f>
        <v>0</v>
      </c>
    </row>
    <row r="13">
      <c r="A13" s="40" t="n">
        <v>7</v>
      </c>
      <c r="B13" s="40" t="str">
        <f>CHOOSE(MONTH(EDATE('4 Дългове'!$D$20,A13-1)),"януари","февруари","март","април","май","юни","юли","август","септември","октомври","ноември","декември")&amp;" "&amp;YEAR(EDATE('4 Дългове'!$D$20,A13-1))&amp;" г."</f>
        <v>май 2027 г.</v>
      </c>
      <c r="C13" s="41">
        <f>$C$4-(G13+K13+O13+S13+W13+AA13+AE13+AI13+AM13+AQ13)+(H13+L13+P13+T13+X13+AB13+AF13+AJ13+AN13+AR13)</f>
        <v>210</v>
      </c>
      <c r="D13" s="41">
        <f>(G13+K13+O13+S13+W13+AA13+AE13+AI13+AM13+AQ13)-(J12+N12+R12+V12+Z12+AD12+AH12+AL12+AP12+AT12)</f>
        <v>66.71100148608002</v>
      </c>
      <c r="E13" s="41">
        <f>J13+N13+R13+V13+Z13+AD13+AH13+AL13+AP13+AT13</f>
        <v>4877.506067622099</v>
      </c>
      <c r="F13" s="40" t="str">
        <f>IF(AND(E13&lt;0.005,E12&gt;=0.005),A13,"")</f>
        <v/>
      </c>
      <c r="G13" s="41">
        <f>J12*(1+H$4/12)</f>
        <v>0</v>
      </c>
      <c r="H13" s="41">
        <f>MAX(0,G13-I$4)</f>
        <v>0</v>
      </c>
      <c r="I13" s="41">
        <f>H13</f>
        <v>0</v>
      </c>
      <c r="J13" s="41">
        <f>MAX(0,MIN(H13,I13-$C13))</f>
        <v>0</v>
      </c>
      <c r="K13" s="41">
        <f>N12*(1+L$4/12)</f>
        <v>1648.9218817414408</v>
      </c>
      <c r="L13" s="41">
        <f>MAX(0,K13-M$4)</f>
        <v>1558.9218817414408</v>
      </c>
      <c r="M13" s="41">
        <f>I13+L13</f>
        <v>1558.9218817414408</v>
      </c>
      <c r="N13" s="41">
        <f>MAX(0,MIN(L13,M13-$C13))</f>
        <v>1348.9218817414408</v>
      </c>
      <c r="O13" s="41">
        <f>R12*(1+P$4/12)</f>
        <v>240.16120666776888</v>
      </c>
      <c r="P13" s="41">
        <f>MAX(0,O13-Q$4)</f>
        <v>200.16120666776888</v>
      </c>
      <c r="Q13" s="41">
        <f>M13+P13</f>
        <v>1759.0830884092097</v>
      </c>
      <c r="R13" s="41">
        <f>MAX(0,MIN(P13,Q13-$C13))</f>
        <v>200.16120666776888</v>
      </c>
      <c r="S13" s="41">
        <f>V12*(1+T$4/12)</f>
        <v>3458.4229792128895</v>
      </c>
      <c r="T13" s="41">
        <f>MAX(0,S13-U$4)</f>
        <v>3328.4229792128895</v>
      </c>
      <c r="U13" s="41">
        <f>Q13+T13</f>
        <v>5087.506067622099</v>
      </c>
      <c r="V13" s="41">
        <f>MAX(0,MIN(T13,U13-$C13))</f>
        <v>3328.4229792128895</v>
      </c>
      <c r="W13" s="41">
        <f>Z12*(1+X$4/12)</f>
        <v>0</v>
      </c>
      <c r="X13" s="41">
        <f>MAX(0,W13-Y$4)</f>
        <v>0</v>
      </c>
      <c r="Y13" s="41">
        <f>U13+X13</f>
        <v>5087.506067622099</v>
      </c>
      <c r="Z13" s="41">
        <f>MAX(0,MIN(X13,Y13-$C13))</f>
        <v>0</v>
      </c>
      <c r="AA13" s="41">
        <f>AD12*(1+AB$4/12)</f>
        <v>0</v>
      </c>
      <c r="AB13" s="41">
        <f>MAX(0,AA13-AC$4)</f>
        <v>0</v>
      </c>
      <c r="AC13" s="41">
        <f>Y13+AB13</f>
        <v>5087.506067622099</v>
      </c>
      <c r="AD13" s="41">
        <f>MAX(0,MIN(AB13,AC13-$C13))</f>
        <v>0</v>
      </c>
      <c r="AE13" s="41">
        <f>AH12*(1+AF$4/12)</f>
        <v>0</v>
      </c>
      <c r="AF13" s="41">
        <f>MAX(0,AE13-AG$4)</f>
        <v>0</v>
      </c>
      <c r="AG13" s="41">
        <f>AC13+AF13</f>
        <v>5087.506067622099</v>
      </c>
      <c r="AH13" s="41">
        <f>MAX(0,MIN(AF13,AG13-$C13))</f>
        <v>0</v>
      </c>
      <c r="AI13" s="41">
        <f>AL12*(1+AJ$4/12)</f>
        <v>0</v>
      </c>
      <c r="AJ13" s="41">
        <f>MAX(0,AI13-AK$4)</f>
        <v>0</v>
      </c>
      <c r="AK13" s="41">
        <f>AG13+AJ13</f>
        <v>5087.506067622099</v>
      </c>
      <c r="AL13" s="41">
        <f>MAX(0,MIN(AJ13,AK13-$C13))</f>
        <v>0</v>
      </c>
      <c r="AM13" s="41">
        <f>AP12*(1+AN$4/12)</f>
        <v>0</v>
      </c>
      <c r="AN13" s="41">
        <f>MAX(0,AM13-AO$4)</f>
        <v>0</v>
      </c>
      <c r="AO13" s="41">
        <f>AK13+AN13</f>
        <v>5087.506067622099</v>
      </c>
      <c r="AP13" s="41">
        <f>MAX(0,MIN(AN13,AO13-$C13))</f>
        <v>0</v>
      </c>
      <c r="AQ13" s="41">
        <f>AT12*(1+AR$4/12)</f>
        <v>0</v>
      </c>
      <c r="AR13" s="41">
        <f>MAX(0,AQ13-AS$4)</f>
        <v>0</v>
      </c>
      <c r="AS13" s="41">
        <f>AO13+AR13</f>
        <v>5087.506067622099</v>
      </c>
      <c r="AT13" s="41">
        <f>MAX(0,MIN(AR13,AS13-$C13))</f>
        <v>0</v>
      </c>
    </row>
    <row r="14">
      <c r="A14" s="40" t="n">
        <v>8</v>
      </c>
      <c r="B14" s="40" t="str">
        <f>CHOOSE(MONTH(EDATE('4 Дългове'!$D$20,A14-1)),"януари","февруари","март","април","май","юни","юли","август","септември","октомври","ноември","декември")&amp;" "&amp;YEAR(EDATE('4 Дългове'!$D$20,A14-1))&amp;" г."</f>
        <v>юни 2027 г.</v>
      </c>
      <c r="C14" s="41">
        <f>$C$4-(G14+K14+O14+S14+W14+AA14+AE14+AI14+AM14+AQ14)+(H14+L14+P14+T14+X14+AB14+AF14+AJ14+AN14+AR14)</f>
        <v>210</v>
      </c>
      <c r="D14" s="41">
        <f>(G14+K14+O14+S14+W14+AA14+AE14+AI14+AM14+AQ14)-(J13+N13+R13+V13+Z13+AD13+AH13+AL13+AP13+AT13)</f>
        <v>59.99099669429506</v>
      </c>
      <c r="E14" s="41">
        <f>J14+N14+R14+V14+Z14+AD14+AH14+AL14+AP14+AT14</f>
        <v>4467.497064316394</v>
      </c>
      <c r="F14" s="40" t="str">
        <f>IF(AND(E14&lt;0.005,E13&gt;=0.005),A14,"")</f>
        <v/>
      </c>
      <c r="G14" s="41">
        <f>J13*(1+H$4/12)</f>
        <v>0</v>
      </c>
      <c r="H14" s="41">
        <f>MAX(0,G14-I$4)</f>
        <v>0</v>
      </c>
      <c r="I14" s="41">
        <f>H14</f>
        <v>0</v>
      </c>
      <c r="J14" s="41">
        <f>MAX(0,MIN(H14,I14-$C14))</f>
        <v>0</v>
      </c>
      <c r="K14" s="41">
        <f>N13*(1+L$4/12)</f>
        <v>1375.9003193762696</v>
      </c>
      <c r="L14" s="41">
        <f>MAX(0,K14-M$4)</f>
        <v>1285.9003193762696</v>
      </c>
      <c r="M14" s="41">
        <f>I14+L14</f>
        <v>1285.9003193762696</v>
      </c>
      <c r="N14" s="41">
        <f>MAX(0,MIN(L14,M14-$C14))</f>
        <v>1075.9003193762696</v>
      </c>
      <c r="O14" s="41">
        <f>R13*(1+P$4/12)</f>
        <v>202.66322175111597</v>
      </c>
      <c r="P14" s="41">
        <f>MAX(0,O14-Q$4)</f>
        <v>162.66322175111597</v>
      </c>
      <c r="Q14" s="41">
        <f>M14+P14</f>
        <v>1448.5635411273856</v>
      </c>
      <c r="R14" s="41">
        <f>MAX(0,MIN(P14,Q14-$C14))</f>
        <v>162.66322175111597</v>
      </c>
      <c r="S14" s="41">
        <f>V13*(1+T$4/12)</f>
        <v>3358.933523189008</v>
      </c>
      <c r="T14" s="41">
        <f>MAX(0,S14-U$4)</f>
        <v>3228.933523189008</v>
      </c>
      <c r="U14" s="41">
        <f>Q14+T14</f>
        <v>4677.497064316394</v>
      </c>
      <c r="V14" s="41">
        <f>MAX(0,MIN(T14,U14-$C14))</f>
        <v>3228.933523189008</v>
      </c>
      <c r="W14" s="41">
        <f>Z13*(1+X$4/12)</f>
        <v>0</v>
      </c>
      <c r="X14" s="41">
        <f>MAX(0,W14-Y$4)</f>
        <v>0</v>
      </c>
      <c r="Y14" s="41">
        <f>U14+X14</f>
        <v>4677.497064316394</v>
      </c>
      <c r="Z14" s="41">
        <f>MAX(0,MIN(X14,Y14-$C14))</f>
        <v>0</v>
      </c>
      <c r="AA14" s="41">
        <f>AD13*(1+AB$4/12)</f>
        <v>0</v>
      </c>
      <c r="AB14" s="41">
        <f>MAX(0,AA14-AC$4)</f>
        <v>0</v>
      </c>
      <c r="AC14" s="41">
        <f>Y14+AB14</f>
        <v>4677.497064316394</v>
      </c>
      <c r="AD14" s="41">
        <f>MAX(0,MIN(AB14,AC14-$C14))</f>
        <v>0</v>
      </c>
      <c r="AE14" s="41">
        <f>AH13*(1+AF$4/12)</f>
        <v>0</v>
      </c>
      <c r="AF14" s="41">
        <f>MAX(0,AE14-AG$4)</f>
        <v>0</v>
      </c>
      <c r="AG14" s="41">
        <f>AC14+AF14</f>
        <v>4677.497064316394</v>
      </c>
      <c r="AH14" s="41">
        <f>MAX(0,MIN(AF14,AG14-$C14))</f>
        <v>0</v>
      </c>
      <c r="AI14" s="41">
        <f>AL13*(1+AJ$4/12)</f>
        <v>0</v>
      </c>
      <c r="AJ14" s="41">
        <f>MAX(0,AI14-AK$4)</f>
        <v>0</v>
      </c>
      <c r="AK14" s="41">
        <f>AG14+AJ14</f>
        <v>4677.497064316394</v>
      </c>
      <c r="AL14" s="41">
        <f>MAX(0,MIN(AJ14,AK14-$C14))</f>
        <v>0</v>
      </c>
      <c r="AM14" s="41">
        <f>AP13*(1+AN$4/12)</f>
        <v>0</v>
      </c>
      <c r="AN14" s="41">
        <f>MAX(0,AM14-AO$4)</f>
        <v>0</v>
      </c>
      <c r="AO14" s="41">
        <f>AK14+AN14</f>
        <v>4677.497064316394</v>
      </c>
      <c r="AP14" s="41">
        <f>MAX(0,MIN(AN14,AO14-$C14))</f>
        <v>0</v>
      </c>
      <c r="AQ14" s="41">
        <f>AT13*(1+AR$4/12)</f>
        <v>0</v>
      </c>
      <c r="AR14" s="41">
        <f>MAX(0,AQ14-AS$4)</f>
        <v>0</v>
      </c>
      <c r="AS14" s="41">
        <f>AO14+AR14</f>
        <v>4677.497064316394</v>
      </c>
      <c r="AT14" s="41">
        <f>MAX(0,MIN(AR14,AS14-$C14))</f>
        <v>0</v>
      </c>
    </row>
    <row r="15">
      <c r="A15" s="40" t="n">
        <v>9</v>
      </c>
      <c r="B15" s="40" t="str">
        <f>CHOOSE(MONTH(EDATE('4 Дългове'!$D$20,A15-1)),"януари","февруари","март","април","май","юни","юли","август","септември","октомври","ноември","декември")&amp;" "&amp;YEAR(EDATE('4 Дългове'!$D$20,A15-1))&amp;" г."</f>
        <v>юли 2027 г.</v>
      </c>
      <c r="C15" s="41">
        <f>$C$4-(G15+K15+O15+S15+W15+AA15+AE15+AI15+AM15+AQ15)+(H15+L15+P15+T15+X15+AB15+AF15+AJ15+AN15+AR15)</f>
        <v>210</v>
      </c>
      <c r="D15" s="41">
        <f>(G15+K15+O15+S15+W15+AA15+AE15+AI15+AM15+AQ15)-(J14+N14+R14+V14+Z14+AD14+AH14+AL14+AP14+AT14)</f>
        <v>53.14985395531312</v>
      </c>
      <c r="E15" s="41">
        <f>J15+N15+R15+V15+Z15+AD15+AH15+AL15+AP15+AT15</f>
        <v>4050.6469182717074</v>
      </c>
      <c r="F15" s="40" t="str">
        <f>IF(AND(E15&lt;0.005,E14&gt;=0.005),A15,"")</f>
        <v/>
      </c>
      <c r="G15" s="41">
        <f>J14*(1+H$4/12)</f>
        <v>0</v>
      </c>
      <c r="H15" s="41">
        <f>MAX(0,G15-I$4)</f>
        <v>0</v>
      </c>
      <c r="I15" s="41">
        <f>H15</f>
        <v>0</v>
      </c>
      <c r="J15" s="41">
        <f>MAX(0,MIN(H15,I15-$C15))</f>
        <v>0</v>
      </c>
      <c r="K15" s="41">
        <f>N14*(1+L$4/12)</f>
        <v>1097.418325763795</v>
      </c>
      <c r="L15" s="41">
        <f>MAX(0,K15-M$4)</f>
        <v>1007.4183257637951</v>
      </c>
      <c r="M15" s="41">
        <f>I15+L15</f>
        <v>1007.4183257637951</v>
      </c>
      <c r="N15" s="41">
        <f>MAX(0,MIN(L15,M15-$C15))</f>
        <v>797.4183257637951</v>
      </c>
      <c r="O15" s="41">
        <f>R14*(1+P$4/12)</f>
        <v>164.6965120230049</v>
      </c>
      <c r="P15" s="41">
        <f>MAX(0,O15-Q$4)</f>
        <v>124.69651202300491</v>
      </c>
      <c r="Q15" s="41">
        <f>M15+P15</f>
        <v>1132.1148377868</v>
      </c>
      <c r="R15" s="41">
        <f>MAX(0,MIN(P15,Q15-$C15))</f>
        <v>124.69651202300491</v>
      </c>
      <c r="S15" s="41">
        <f>V14*(1+T$4/12)</f>
        <v>3258.5320804849075</v>
      </c>
      <c r="T15" s="41">
        <f>MAX(0,S15-U$4)</f>
        <v>3128.5320804849075</v>
      </c>
      <c r="U15" s="41">
        <f>Q15+T15</f>
        <v>4260.646918271707</v>
      </c>
      <c r="V15" s="41">
        <f>MAX(0,MIN(T15,U15-$C15))</f>
        <v>3128.5320804849075</v>
      </c>
      <c r="W15" s="41">
        <f>Z14*(1+X$4/12)</f>
        <v>0</v>
      </c>
      <c r="X15" s="41">
        <f>MAX(0,W15-Y$4)</f>
        <v>0</v>
      </c>
      <c r="Y15" s="41">
        <f>U15+X15</f>
        <v>4260.646918271707</v>
      </c>
      <c r="Z15" s="41">
        <f>MAX(0,MIN(X15,Y15-$C15))</f>
        <v>0</v>
      </c>
      <c r="AA15" s="41">
        <f>AD14*(1+AB$4/12)</f>
        <v>0</v>
      </c>
      <c r="AB15" s="41">
        <f>MAX(0,AA15-AC$4)</f>
        <v>0</v>
      </c>
      <c r="AC15" s="41">
        <f>Y15+AB15</f>
        <v>4260.646918271707</v>
      </c>
      <c r="AD15" s="41">
        <f>MAX(0,MIN(AB15,AC15-$C15))</f>
        <v>0</v>
      </c>
      <c r="AE15" s="41">
        <f>AH14*(1+AF$4/12)</f>
        <v>0</v>
      </c>
      <c r="AF15" s="41">
        <f>MAX(0,AE15-AG$4)</f>
        <v>0</v>
      </c>
      <c r="AG15" s="41">
        <f>AC15+AF15</f>
        <v>4260.646918271707</v>
      </c>
      <c r="AH15" s="41">
        <f>MAX(0,MIN(AF15,AG15-$C15))</f>
        <v>0</v>
      </c>
      <c r="AI15" s="41">
        <f>AL14*(1+AJ$4/12)</f>
        <v>0</v>
      </c>
      <c r="AJ15" s="41">
        <f>MAX(0,AI15-AK$4)</f>
        <v>0</v>
      </c>
      <c r="AK15" s="41">
        <f>AG15+AJ15</f>
        <v>4260.646918271707</v>
      </c>
      <c r="AL15" s="41">
        <f>MAX(0,MIN(AJ15,AK15-$C15))</f>
        <v>0</v>
      </c>
      <c r="AM15" s="41">
        <f>AP14*(1+AN$4/12)</f>
        <v>0</v>
      </c>
      <c r="AN15" s="41">
        <f>MAX(0,AM15-AO$4)</f>
        <v>0</v>
      </c>
      <c r="AO15" s="41">
        <f>AK15+AN15</f>
        <v>4260.646918271707</v>
      </c>
      <c r="AP15" s="41">
        <f>MAX(0,MIN(AN15,AO15-$C15))</f>
        <v>0</v>
      </c>
      <c r="AQ15" s="41">
        <f>AT14*(1+AR$4/12)</f>
        <v>0</v>
      </c>
      <c r="AR15" s="41">
        <f>MAX(0,AQ15-AS$4)</f>
        <v>0</v>
      </c>
      <c r="AS15" s="41">
        <f>AO15+AR15</f>
        <v>4260.646918271707</v>
      </c>
      <c r="AT15" s="41">
        <f>MAX(0,MIN(AR15,AS15-$C15))</f>
        <v>0</v>
      </c>
    </row>
    <row r="16">
      <c r="A16" s="40" t="n">
        <v>10</v>
      </c>
      <c r="B16" s="40" t="str">
        <f>CHOOSE(MONTH(EDATE('4 Дългове'!$D$20,A16-1)),"януари","февруари","март","април","май","юни","юли","август","септември","октомври","ноември","декември")&amp;" "&amp;YEAR(EDATE('4 Дългове'!$D$20,A16-1))&amp;" г."</f>
        <v>август 2027 г.</v>
      </c>
      <c r="C16" s="41">
        <f>$C$4-(G16+K16+O16+S16+W16+AA16+AE16+AI16+AM16+AQ16)+(H16+L16+P16+T16+X16+AB16+AF16+AJ16+AN16+AR16)</f>
        <v>209.99999999999955</v>
      </c>
      <c r="D16" s="41">
        <f>(G16+K16+O16+S16+W16+AA16+AE16+AI16+AM16+AQ16)-(J15+N15+R15+V15+Z15+AD15+AH15+AL15+AP15+AT15)</f>
        <v>46.185283653342594</v>
      </c>
      <c r="E16" s="41">
        <f>J16+N16+R16+V16+Z16+AD16+AH16+AL16+AP16+AT16</f>
        <v>3626.83220192505</v>
      </c>
      <c r="F16" s="40" t="str">
        <f>IF(AND(E16&lt;0.005,E15&gt;=0.005),A16,"")</f>
        <v/>
      </c>
      <c r="G16" s="41">
        <f>J15*(1+H$4/12)</f>
        <v>0</v>
      </c>
      <c r="H16" s="41">
        <f>MAX(0,G16-I$4)</f>
        <v>0</v>
      </c>
      <c r="I16" s="41">
        <f>H16</f>
        <v>0</v>
      </c>
      <c r="J16" s="41">
        <f>MAX(0,MIN(H16,I16-$C16))</f>
        <v>0</v>
      </c>
      <c r="K16" s="41">
        <f>N15*(1+L$4/12)</f>
        <v>813.366692279071</v>
      </c>
      <c r="L16" s="41">
        <f>MAX(0,K16-M$4)</f>
        <v>723.366692279071</v>
      </c>
      <c r="M16" s="41">
        <f>I16+L16</f>
        <v>723.366692279071</v>
      </c>
      <c r="N16" s="41">
        <f>MAX(0,MIN(L16,M16-$C16))</f>
        <v>513.3666922790715</v>
      </c>
      <c r="O16" s="41">
        <f>R15*(1+P$4/12)</f>
        <v>126.25521842329248</v>
      </c>
      <c r="P16" s="41">
        <f>MAX(0,O16-Q$4)</f>
        <v>86.25521842329248</v>
      </c>
      <c r="Q16" s="41">
        <f>M16+P16</f>
        <v>809.6219107023635</v>
      </c>
      <c r="R16" s="41">
        <f>MAX(0,MIN(P16,Q16-$C16))</f>
        <v>86.25521842329248</v>
      </c>
      <c r="S16" s="41">
        <f>V15*(1+T$4/12)</f>
        <v>3157.210291222686</v>
      </c>
      <c r="T16" s="41">
        <f>MAX(0,S16-U$4)</f>
        <v>3027.210291222686</v>
      </c>
      <c r="U16" s="41">
        <f>Q16+T16</f>
        <v>3836.8322019250495</v>
      </c>
      <c r="V16" s="41">
        <f>MAX(0,MIN(T16,U16-$C16))</f>
        <v>3027.210291222686</v>
      </c>
      <c r="W16" s="41">
        <f>Z15*(1+X$4/12)</f>
        <v>0</v>
      </c>
      <c r="X16" s="41">
        <f>MAX(0,W16-Y$4)</f>
        <v>0</v>
      </c>
      <c r="Y16" s="41">
        <f>U16+X16</f>
        <v>3836.8322019250495</v>
      </c>
      <c r="Z16" s="41">
        <f>MAX(0,MIN(X16,Y16-$C16))</f>
        <v>0</v>
      </c>
      <c r="AA16" s="41">
        <f>AD15*(1+AB$4/12)</f>
        <v>0</v>
      </c>
      <c r="AB16" s="41">
        <f>MAX(0,AA16-AC$4)</f>
        <v>0</v>
      </c>
      <c r="AC16" s="41">
        <f>Y16+AB16</f>
        <v>3836.8322019250495</v>
      </c>
      <c r="AD16" s="41">
        <f>MAX(0,MIN(AB16,AC16-$C16))</f>
        <v>0</v>
      </c>
      <c r="AE16" s="41">
        <f>AH15*(1+AF$4/12)</f>
        <v>0</v>
      </c>
      <c r="AF16" s="41">
        <f>MAX(0,AE16-AG$4)</f>
        <v>0</v>
      </c>
      <c r="AG16" s="41">
        <f>AC16+AF16</f>
        <v>3836.8322019250495</v>
      </c>
      <c r="AH16" s="41">
        <f>MAX(0,MIN(AF16,AG16-$C16))</f>
        <v>0</v>
      </c>
      <c r="AI16" s="41">
        <f>AL15*(1+AJ$4/12)</f>
        <v>0</v>
      </c>
      <c r="AJ16" s="41">
        <f>MAX(0,AI16-AK$4)</f>
        <v>0</v>
      </c>
      <c r="AK16" s="41">
        <f>AG16+AJ16</f>
        <v>3836.8322019250495</v>
      </c>
      <c r="AL16" s="41">
        <f>MAX(0,MIN(AJ16,AK16-$C16))</f>
        <v>0</v>
      </c>
      <c r="AM16" s="41">
        <f>AP15*(1+AN$4/12)</f>
        <v>0</v>
      </c>
      <c r="AN16" s="41">
        <f>MAX(0,AM16-AO$4)</f>
        <v>0</v>
      </c>
      <c r="AO16" s="41">
        <f>AK16+AN16</f>
        <v>3836.8322019250495</v>
      </c>
      <c r="AP16" s="41">
        <f>MAX(0,MIN(AN16,AO16-$C16))</f>
        <v>0</v>
      </c>
      <c r="AQ16" s="41">
        <f>AT15*(1+AR$4/12)</f>
        <v>0</v>
      </c>
      <c r="AR16" s="41">
        <f>MAX(0,AQ16-AS$4)</f>
        <v>0</v>
      </c>
      <c r="AS16" s="41">
        <f>AO16+AR16</f>
        <v>3836.8322019250495</v>
      </c>
      <c r="AT16" s="41">
        <f>MAX(0,MIN(AR16,AS16-$C16))</f>
        <v>0</v>
      </c>
    </row>
    <row r="17">
      <c r="A17" s="40" t="n">
        <v>11</v>
      </c>
      <c r="B17" s="40" t="str">
        <f>CHOOSE(MONTH(EDATE('4 Дългове'!$D$20,A17-1)),"януари","февруари","март","април","май","юни","юли","август","септември","октомври","ноември","декември")&amp;" "&amp;YEAR(EDATE('4 Дългове'!$D$20,A17-1))&amp;" г."</f>
        <v>септември 2027 г.</v>
      </c>
      <c r="C17" s="41">
        <f>$C$4-(G17+K17+O17+S17+W17+AA17+AE17+AI17+AM17+AQ17)+(H17+L17+P17+T17+X17+AB17+AF17+AJ17+AN17+AR17)</f>
        <v>210</v>
      </c>
      <c r="D17" s="41">
        <f>(G17+K17+O17+S17+W17+AA17+AE17+AI17+AM17+AQ17)-(J16+N16+R16+V16+Z16+AD16+AH16+AL16+AP16+AT16)</f>
        <v>39.094951745414164</v>
      </c>
      <c r="E17" s="41">
        <f>J17+N17+R17+V17+Z17+AD17+AH17+AL17+AP17+AT17</f>
        <v>3195.927153670464</v>
      </c>
      <c r="F17" s="40" t="str">
        <f>IF(AND(E17&lt;0.005,E16&gt;=0.005),A17,"")</f>
        <v/>
      </c>
      <c r="G17" s="41">
        <f>J16*(1+H$4/12)</f>
        <v>0</v>
      </c>
      <c r="H17" s="41">
        <f>MAX(0,G17-I$4)</f>
        <v>0</v>
      </c>
      <c r="I17" s="41">
        <f>H17</f>
        <v>0</v>
      </c>
      <c r="J17" s="41">
        <f>MAX(0,MIN(H17,I17-$C17))</f>
        <v>0</v>
      </c>
      <c r="K17" s="41">
        <f>N16*(1+L$4/12)</f>
        <v>523.6340261246529</v>
      </c>
      <c r="L17" s="41">
        <f>MAX(0,K17-M$4)</f>
        <v>433.6340261246529</v>
      </c>
      <c r="M17" s="41">
        <f>I17+L17</f>
        <v>433.6340261246529</v>
      </c>
      <c r="N17" s="41">
        <f>MAX(0,MIN(L17,M17-$C17))</f>
        <v>223.6340261246529</v>
      </c>
      <c r="O17" s="41">
        <f>R16*(1+P$4/12)</f>
        <v>87.33340865358363</v>
      </c>
      <c r="P17" s="41">
        <f>MAX(0,O17-Q$4)</f>
        <v>47.33340865358363</v>
      </c>
      <c r="Q17" s="41">
        <f>M17+P17</f>
        <v>480.96743477823657</v>
      </c>
      <c r="R17" s="41">
        <f>MAX(0,MIN(P17,Q17-$C17))</f>
        <v>47.33340865358363</v>
      </c>
      <c r="S17" s="41">
        <f>V16*(1+T$4/12)</f>
        <v>3054.9597188922276</v>
      </c>
      <c r="T17" s="41">
        <f>MAX(0,S17-U$4)</f>
        <v>2924.9597188922276</v>
      </c>
      <c r="U17" s="41">
        <f>Q17+T17</f>
        <v>3405.927153670464</v>
      </c>
      <c r="V17" s="41">
        <f>MAX(0,MIN(T17,U17-$C17))</f>
        <v>2924.9597188922276</v>
      </c>
      <c r="W17" s="41">
        <f>Z16*(1+X$4/12)</f>
        <v>0</v>
      </c>
      <c r="X17" s="41">
        <f>MAX(0,W17-Y$4)</f>
        <v>0</v>
      </c>
      <c r="Y17" s="41">
        <f>U17+X17</f>
        <v>3405.927153670464</v>
      </c>
      <c r="Z17" s="41">
        <f>MAX(0,MIN(X17,Y17-$C17))</f>
        <v>0</v>
      </c>
      <c r="AA17" s="41">
        <f>AD16*(1+AB$4/12)</f>
        <v>0</v>
      </c>
      <c r="AB17" s="41">
        <f>MAX(0,AA17-AC$4)</f>
        <v>0</v>
      </c>
      <c r="AC17" s="41">
        <f>Y17+AB17</f>
        <v>3405.927153670464</v>
      </c>
      <c r="AD17" s="41">
        <f>MAX(0,MIN(AB17,AC17-$C17))</f>
        <v>0</v>
      </c>
      <c r="AE17" s="41">
        <f>AH16*(1+AF$4/12)</f>
        <v>0</v>
      </c>
      <c r="AF17" s="41">
        <f>MAX(0,AE17-AG$4)</f>
        <v>0</v>
      </c>
      <c r="AG17" s="41">
        <f>AC17+AF17</f>
        <v>3405.927153670464</v>
      </c>
      <c r="AH17" s="41">
        <f>MAX(0,MIN(AF17,AG17-$C17))</f>
        <v>0</v>
      </c>
      <c r="AI17" s="41">
        <f>AL16*(1+AJ$4/12)</f>
        <v>0</v>
      </c>
      <c r="AJ17" s="41">
        <f>MAX(0,AI17-AK$4)</f>
        <v>0</v>
      </c>
      <c r="AK17" s="41">
        <f>AG17+AJ17</f>
        <v>3405.927153670464</v>
      </c>
      <c r="AL17" s="41">
        <f>MAX(0,MIN(AJ17,AK17-$C17))</f>
        <v>0</v>
      </c>
      <c r="AM17" s="41">
        <f>AP16*(1+AN$4/12)</f>
        <v>0</v>
      </c>
      <c r="AN17" s="41">
        <f>MAX(0,AM17-AO$4)</f>
        <v>0</v>
      </c>
      <c r="AO17" s="41">
        <f>AK17+AN17</f>
        <v>3405.927153670464</v>
      </c>
      <c r="AP17" s="41">
        <f>MAX(0,MIN(AN17,AO17-$C17))</f>
        <v>0</v>
      </c>
      <c r="AQ17" s="41">
        <f>AT16*(1+AR$4/12)</f>
        <v>0</v>
      </c>
      <c r="AR17" s="41">
        <f>MAX(0,AQ17-AS$4)</f>
        <v>0</v>
      </c>
      <c r="AS17" s="41">
        <f>AO17+AR17</f>
        <v>3405.927153670464</v>
      </c>
      <c r="AT17" s="41">
        <f>MAX(0,MIN(AR17,AS17-$C17))</f>
        <v>0</v>
      </c>
    </row>
    <row r="18">
      <c r="A18" s="40" t="n">
        <v>12</v>
      </c>
      <c r="B18" s="40" t="str">
        <f>CHOOSE(MONTH(EDATE('4 Дългове'!$D$20,A18-1)),"януари","февруари","март","април","май","юни","юли","август","септември","октомври","ноември","декември")&amp;" "&amp;YEAR(EDATE('4 Дългове'!$D$20,A18-1))&amp;" г."</f>
        <v>октомври 2027 г.</v>
      </c>
      <c r="C18" s="41">
        <f>$C$4-(G18+K18+O18+S18+W18+AA18+AE18+AI18+AM18+AQ18)+(H18+L18+P18+T18+X18+AB18+AF18+AJ18+AN18+AR18)</f>
        <v>210</v>
      </c>
      <c r="D18" s="41">
        <f>(G18+K18+O18+S18+W18+AA18+AE18+AI18+AM18+AQ18)-(J17+N17+R17+V17+Z17+AD17+AH17+AL17+AP17+AT17)</f>
        <v>31.87647888717538</v>
      </c>
      <c r="E18" s="41">
        <f>J18+N18+R18+V18+Z18+AD18+AH18+AL18+AP18+AT18</f>
        <v>2757.8036325576395</v>
      </c>
      <c r="F18" s="40" t="str">
        <f>IF(AND(E18&lt;0.005,E17&gt;=0.005),A18,"")</f>
        <v/>
      </c>
      <c r="G18" s="41">
        <f>J17*(1+H$4/12)</f>
        <v>0</v>
      </c>
      <c r="H18" s="41">
        <f>MAX(0,G18-I$4)</f>
        <v>0</v>
      </c>
      <c r="I18" s="41">
        <f>H18</f>
        <v>0</v>
      </c>
      <c r="J18" s="41">
        <f>MAX(0,MIN(H18,I18-$C18))</f>
        <v>0</v>
      </c>
      <c r="K18" s="41">
        <f>N17*(1+L$4/12)</f>
        <v>228.10670664714596</v>
      </c>
      <c r="L18" s="41">
        <f>MAX(0,K18-M$4)</f>
        <v>138.10670664714596</v>
      </c>
      <c r="M18" s="41">
        <f>I18+L18</f>
        <v>138.10670664714596</v>
      </c>
      <c r="N18" s="41">
        <f>MAX(0,MIN(L18,M18-$C18))</f>
        <v>0</v>
      </c>
      <c r="O18" s="41">
        <f>R17*(1+P$4/12)</f>
        <v>47.925076261753425</v>
      </c>
      <c r="P18" s="41">
        <f>MAX(0,O18-Q$4)</f>
        <v>7.925076261753425</v>
      </c>
      <c r="Q18" s="41">
        <f>M18+P18</f>
        <v>146.03178290889937</v>
      </c>
      <c r="R18" s="41">
        <f>MAX(0,MIN(P18,Q18-$C18))</f>
        <v>0</v>
      </c>
      <c r="S18" s="41">
        <f>V17*(1+T$4/12)</f>
        <v>2951.77184964874</v>
      </c>
      <c r="T18" s="41">
        <f>MAX(0,S18-U$4)</f>
        <v>2821.77184964874</v>
      </c>
      <c r="U18" s="41">
        <f>Q18+T18</f>
        <v>2967.8036325576395</v>
      </c>
      <c r="V18" s="41">
        <f>MAX(0,MIN(T18,U18-$C18))</f>
        <v>2757.8036325576395</v>
      </c>
      <c r="W18" s="41">
        <f>Z17*(1+X$4/12)</f>
        <v>0</v>
      </c>
      <c r="X18" s="41">
        <f>MAX(0,W18-Y$4)</f>
        <v>0</v>
      </c>
      <c r="Y18" s="41">
        <f>U18+X18</f>
        <v>2967.8036325576395</v>
      </c>
      <c r="Z18" s="41">
        <f>MAX(0,MIN(X18,Y18-$C18))</f>
        <v>0</v>
      </c>
      <c r="AA18" s="41">
        <f>AD17*(1+AB$4/12)</f>
        <v>0</v>
      </c>
      <c r="AB18" s="41">
        <f>MAX(0,AA18-AC$4)</f>
        <v>0</v>
      </c>
      <c r="AC18" s="41">
        <f>Y18+AB18</f>
        <v>2967.8036325576395</v>
      </c>
      <c r="AD18" s="41">
        <f>MAX(0,MIN(AB18,AC18-$C18))</f>
        <v>0</v>
      </c>
      <c r="AE18" s="41">
        <f>AH17*(1+AF$4/12)</f>
        <v>0</v>
      </c>
      <c r="AF18" s="41">
        <f>MAX(0,AE18-AG$4)</f>
        <v>0</v>
      </c>
      <c r="AG18" s="41">
        <f>AC18+AF18</f>
        <v>2967.8036325576395</v>
      </c>
      <c r="AH18" s="41">
        <f>MAX(0,MIN(AF18,AG18-$C18))</f>
        <v>0</v>
      </c>
      <c r="AI18" s="41">
        <f>AL17*(1+AJ$4/12)</f>
        <v>0</v>
      </c>
      <c r="AJ18" s="41">
        <f>MAX(0,AI18-AK$4)</f>
        <v>0</v>
      </c>
      <c r="AK18" s="41">
        <f>AG18+AJ18</f>
        <v>2967.8036325576395</v>
      </c>
      <c r="AL18" s="41">
        <f>MAX(0,MIN(AJ18,AK18-$C18))</f>
        <v>0</v>
      </c>
      <c r="AM18" s="41">
        <f>AP17*(1+AN$4/12)</f>
        <v>0</v>
      </c>
      <c r="AN18" s="41">
        <f>MAX(0,AM18-AO$4)</f>
        <v>0</v>
      </c>
      <c r="AO18" s="41">
        <f>AK18+AN18</f>
        <v>2967.8036325576395</v>
      </c>
      <c r="AP18" s="41">
        <f>MAX(0,MIN(AN18,AO18-$C18))</f>
        <v>0</v>
      </c>
      <c r="AQ18" s="41">
        <f>AT17*(1+AR$4/12)</f>
        <v>0</v>
      </c>
      <c r="AR18" s="41">
        <f>MAX(0,AQ18-AS$4)</f>
        <v>0</v>
      </c>
      <c r="AS18" s="41">
        <f>AO18+AR18</f>
        <v>2967.8036325576395</v>
      </c>
      <c r="AT18" s="41">
        <f>MAX(0,MIN(AR18,AS18-$C18))</f>
        <v>0</v>
      </c>
    </row>
    <row r="19">
      <c r="A19" s="40" t="n">
        <v>13</v>
      </c>
      <c r="B19" s="40" t="str">
        <f>CHOOSE(MONTH(EDATE('4 Дългове'!$D$20,A19-1)),"януари","февруари","март","април","май","юни","юли","август","септември","октомври","ноември","декември")&amp;" "&amp;YEAR(EDATE('4 Дългове'!$D$20,A19-1))&amp;" г."</f>
        <v>ноември 2027 г.</v>
      </c>
      <c r="C19" s="41">
        <f>$C$4-(G19+K19+O19+S19+W19+AA19+AE19+AI19+AM19+AQ19)+(H19+L19+P19+T19+X19+AB19+AF19+AJ19+AN19+AR19)</f>
        <v>340</v>
      </c>
      <c r="D19" s="41">
        <f>(G19+K19+O19+S19+W19+AA19+AE19+AI19+AM19+AQ19)-(J18+N18+R18+V18+Z18+AD18+AH18+AL18+AP18+AT18)</f>
        <v>25.279866631778532</v>
      </c>
      <c r="E19" s="41">
        <f>J19+N19+R19+V19+Z19+AD19+AH19+AL19+AP19+AT19</f>
        <v>2313.083499189418</v>
      </c>
      <c r="F19" s="40" t="str">
        <f>IF(AND(E19&lt;0.005,E18&gt;=0.005),A19,"")</f>
        <v/>
      </c>
      <c r="G19" s="41">
        <f>J18*(1+H$4/12)</f>
        <v>0</v>
      </c>
      <c r="H19" s="41">
        <f>MAX(0,G19-I$4)</f>
        <v>0</v>
      </c>
      <c r="I19" s="41">
        <f>H19</f>
        <v>0</v>
      </c>
      <c r="J19" s="41">
        <f>MAX(0,MIN(H19,I19-$C19))</f>
        <v>0</v>
      </c>
      <c r="K19" s="41">
        <f>N18*(1+L$4/12)</f>
        <v>0</v>
      </c>
      <c r="L19" s="41">
        <f>MAX(0,K19-M$4)</f>
        <v>0</v>
      </c>
      <c r="M19" s="41">
        <f>I19+L19</f>
        <v>0</v>
      </c>
      <c r="N19" s="41">
        <f>MAX(0,MIN(L19,M19-$C19))</f>
        <v>0</v>
      </c>
      <c r="O19" s="41">
        <f>R18*(1+P$4/12)</f>
        <v>0</v>
      </c>
      <c r="P19" s="41">
        <f>MAX(0,O19-Q$4)</f>
        <v>0</v>
      </c>
      <c r="Q19" s="41">
        <f>M19+P19</f>
        <v>0</v>
      </c>
      <c r="R19" s="41">
        <f>MAX(0,MIN(P19,Q19-$C19))</f>
        <v>0</v>
      </c>
      <c r="S19" s="41">
        <f>V18*(1+T$4/12)</f>
        <v>2783.083499189418</v>
      </c>
      <c r="T19" s="41">
        <f>MAX(0,S19-U$4)</f>
        <v>2653.083499189418</v>
      </c>
      <c r="U19" s="41">
        <f>Q19+T19</f>
        <v>2653.083499189418</v>
      </c>
      <c r="V19" s="41">
        <f>MAX(0,MIN(T19,U19-$C19))</f>
        <v>2313.083499189418</v>
      </c>
      <c r="W19" s="41">
        <f>Z18*(1+X$4/12)</f>
        <v>0</v>
      </c>
      <c r="X19" s="41">
        <f>MAX(0,W19-Y$4)</f>
        <v>0</v>
      </c>
      <c r="Y19" s="41">
        <f>U19+X19</f>
        <v>2653.083499189418</v>
      </c>
      <c r="Z19" s="41">
        <f>MAX(0,MIN(X19,Y19-$C19))</f>
        <v>0</v>
      </c>
      <c r="AA19" s="41">
        <f>AD18*(1+AB$4/12)</f>
        <v>0</v>
      </c>
      <c r="AB19" s="41">
        <f>MAX(0,AA19-AC$4)</f>
        <v>0</v>
      </c>
      <c r="AC19" s="41">
        <f>Y19+AB19</f>
        <v>2653.083499189418</v>
      </c>
      <c r="AD19" s="41">
        <f>MAX(0,MIN(AB19,AC19-$C19))</f>
        <v>0</v>
      </c>
      <c r="AE19" s="41">
        <f>AH18*(1+AF$4/12)</f>
        <v>0</v>
      </c>
      <c r="AF19" s="41">
        <f>MAX(0,AE19-AG$4)</f>
        <v>0</v>
      </c>
      <c r="AG19" s="41">
        <f>AC19+AF19</f>
        <v>2653.083499189418</v>
      </c>
      <c r="AH19" s="41">
        <f>MAX(0,MIN(AF19,AG19-$C19))</f>
        <v>0</v>
      </c>
      <c r="AI19" s="41">
        <f>AL18*(1+AJ$4/12)</f>
        <v>0</v>
      </c>
      <c r="AJ19" s="41">
        <f>MAX(0,AI19-AK$4)</f>
        <v>0</v>
      </c>
      <c r="AK19" s="41">
        <f>AG19+AJ19</f>
        <v>2653.083499189418</v>
      </c>
      <c r="AL19" s="41">
        <f>MAX(0,MIN(AJ19,AK19-$C19))</f>
        <v>0</v>
      </c>
      <c r="AM19" s="41">
        <f>AP18*(1+AN$4/12)</f>
        <v>0</v>
      </c>
      <c r="AN19" s="41">
        <f>MAX(0,AM19-AO$4)</f>
        <v>0</v>
      </c>
      <c r="AO19" s="41">
        <f>AK19+AN19</f>
        <v>2653.083499189418</v>
      </c>
      <c r="AP19" s="41">
        <f>MAX(0,MIN(AN19,AO19-$C19))</f>
        <v>0</v>
      </c>
      <c r="AQ19" s="41">
        <f>AT18*(1+AR$4/12)</f>
        <v>0</v>
      </c>
      <c r="AR19" s="41">
        <f>MAX(0,AQ19-AS$4)</f>
        <v>0</v>
      </c>
      <c r="AS19" s="41">
        <f>AO19+AR19</f>
        <v>2653.083499189418</v>
      </c>
      <c r="AT19" s="41">
        <f>MAX(0,MIN(AR19,AS19-$C19))</f>
        <v>0</v>
      </c>
    </row>
    <row r="20">
      <c r="A20" s="40" t="n">
        <v>14</v>
      </c>
      <c r="B20" s="40" t="str">
        <f>CHOOSE(MONTH(EDATE('4 Дългове'!$D$20,A20-1)),"януари","февруари","март","април","май","юни","юли","август","септември","октомври","ноември","декември")&amp;" "&amp;YEAR(EDATE('4 Дългове'!$D$20,A20-1))&amp;" г."</f>
        <v>декември 2027 г.</v>
      </c>
      <c r="C20" s="41">
        <f>$C$4-(G20+K20+O20+S20+W20+AA20+AE20+AI20+AM20+AQ20)+(H20+L20+P20+T20+X20+AB20+AF20+AJ20+AN20+AR20)</f>
        <v>340</v>
      </c>
      <c r="D20" s="41">
        <f>(G20+K20+O20+S20+W20+AA20+AE20+AI20+AM20+AQ20)-(J19+N19+R19+V19+Z19+AD19+AH19+AL19+AP19+AT19)</f>
        <v>21.203265409236792</v>
      </c>
      <c r="E20" s="41">
        <f>J20+N20+R20+V20+Z20+AD20+AH20+AL20+AP20+AT20</f>
        <v>1864.2867645986548</v>
      </c>
      <c r="F20" s="40" t="str">
        <f>IF(AND(E20&lt;0.005,E19&gt;=0.005),A20,"")</f>
        <v/>
      </c>
      <c r="G20" s="41">
        <f>J19*(1+H$4/12)</f>
        <v>0</v>
      </c>
      <c r="H20" s="41">
        <f>MAX(0,G20-I$4)</f>
        <v>0</v>
      </c>
      <c r="I20" s="41">
        <f>H20</f>
        <v>0</v>
      </c>
      <c r="J20" s="41">
        <f>MAX(0,MIN(H20,I20-$C20))</f>
        <v>0</v>
      </c>
      <c r="K20" s="41">
        <f>N19*(1+L$4/12)</f>
        <v>0</v>
      </c>
      <c r="L20" s="41">
        <f>MAX(0,K20-M$4)</f>
        <v>0</v>
      </c>
      <c r="M20" s="41">
        <f>I20+L20</f>
        <v>0</v>
      </c>
      <c r="N20" s="41">
        <f>MAX(0,MIN(L20,M20-$C20))</f>
        <v>0</v>
      </c>
      <c r="O20" s="41">
        <f>R19*(1+P$4/12)</f>
        <v>0</v>
      </c>
      <c r="P20" s="41">
        <f>MAX(0,O20-Q$4)</f>
        <v>0</v>
      </c>
      <c r="Q20" s="41">
        <f>M20+P20</f>
        <v>0</v>
      </c>
      <c r="R20" s="41">
        <f>MAX(0,MIN(P20,Q20-$C20))</f>
        <v>0</v>
      </c>
      <c r="S20" s="41">
        <f>V19*(1+T$4/12)</f>
        <v>2334.286764598655</v>
      </c>
      <c r="T20" s="41">
        <f>MAX(0,S20-U$4)</f>
        <v>2204.286764598655</v>
      </c>
      <c r="U20" s="41">
        <f>Q20+T20</f>
        <v>2204.286764598655</v>
      </c>
      <c r="V20" s="41">
        <f>MAX(0,MIN(T20,U20-$C20))</f>
        <v>1864.2867645986548</v>
      </c>
      <c r="W20" s="41">
        <f>Z19*(1+X$4/12)</f>
        <v>0</v>
      </c>
      <c r="X20" s="41">
        <f>MAX(0,W20-Y$4)</f>
        <v>0</v>
      </c>
      <c r="Y20" s="41">
        <f>U20+X20</f>
        <v>2204.286764598655</v>
      </c>
      <c r="Z20" s="41">
        <f>MAX(0,MIN(X20,Y20-$C20))</f>
        <v>0</v>
      </c>
      <c r="AA20" s="41">
        <f>AD19*(1+AB$4/12)</f>
        <v>0</v>
      </c>
      <c r="AB20" s="41">
        <f>MAX(0,AA20-AC$4)</f>
        <v>0</v>
      </c>
      <c r="AC20" s="41">
        <f>Y20+AB20</f>
        <v>2204.286764598655</v>
      </c>
      <c r="AD20" s="41">
        <f>MAX(0,MIN(AB20,AC20-$C20))</f>
        <v>0</v>
      </c>
      <c r="AE20" s="41">
        <f>AH19*(1+AF$4/12)</f>
        <v>0</v>
      </c>
      <c r="AF20" s="41">
        <f>MAX(0,AE20-AG$4)</f>
        <v>0</v>
      </c>
      <c r="AG20" s="41">
        <f>AC20+AF20</f>
        <v>2204.286764598655</v>
      </c>
      <c r="AH20" s="41">
        <f>MAX(0,MIN(AF20,AG20-$C20))</f>
        <v>0</v>
      </c>
      <c r="AI20" s="41">
        <f>AL19*(1+AJ$4/12)</f>
        <v>0</v>
      </c>
      <c r="AJ20" s="41">
        <f>MAX(0,AI20-AK$4)</f>
        <v>0</v>
      </c>
      <c r="AK20" s="41">
        <f>AG20+AJ20</f>
        <v>2204.286764598655</v>
      </c>
      <c r="AL20" s="41">
        <f>MAX(0,MIN(AJ20,AK20-$C20))</f>
        <v>0</v>
      </c>
      <c r="AM20" s="41">
        <f>AP19*(1+AN$4/12)</f>
        <v>0</v>
      </c>
      <c r="AN20" s="41">
        <f>MAX(0,AM20-AO$4)</f>
        <v>0</v>
      </c>
      <c r="AO20" s="41">
        <f>AK20+AN20</f>
        <v>2204.286764598655</v>
      </c>
      <c r="AP20" s="41">
        <f>MAX(0,MIN(AN20,AO20-$C20))</f>
        <v>0</v>
      </c>
      <c r="AQ20" s="41">
        <f>AT19*(1+AR$4/12)</f>
        <v>0</v>
      </c>
      <c r="AR20" s="41">
        <f>MAX(0,AQ20-AS$4)</f>
        <v>0</v>
      </c>
      <c r="AS20" s="41">
        <f>AO20+AR20</f>
        <v>2204.286764598655</v>
      </c>
      <c r="AT20" s="41">
        <f>MAX(0,MIN(AR20,AS20-$C20))</f>
        <v>0</v>
      </c>
    </row>
    <row r="21">
      <c r="A21" s="40" t="n">
        <v>15</v>
      </c>
      <c r="B21" s="40" t="str">
        <f>CHOOSE(MONTH(EDATE('4 Дългове'!$D$20,A21-1)),"януари","февруари","март","април","май","юни","юли","август","септември","октомври","ноември","декември")&amp;" "&amp;YEAR(EDATE('4 Дългове'!$D$20,A21-1))&amp;" г."</f>
        <v>януари 2028 г.</v>
      </c>
      <c r="C21" s="41">
        <f>$C$4-(G21+K21+O21+S21+W21+AA21+AE21+AI21+AM21+AQ21)+(H21+L21+P21+T21+X21+AB21+AF21+AJ21+AN21+AR21)</f>
        <v>340</v>
      </c>
      <c r="D21" s="41">
        <f>(G21+K21+O21+S21+W21+AA21+AE21+AI21+AM21+AQ21)-(J20+N20+R20+V20+Z20+AD20+AH20+AL20+AP20+AT20)</f>
        <v>17.089295342154628</v>
      </c>
      <c r="E21" s="41">
        <f>J21+N21+R21+V21+Z21+AD21+AH21+AL21+AP21+AT21</f>
        <v>1411.3760599408095</v>
      </c>
      <c r="F21" s="40" t="str">
        <f>IF(AND(E21&lt;0.005,E20&gt;=0.005),A21,"")</f>
        <v/>
      </c>
      <c r="G21" s="41">
        <f>J20*(1+H$4/12)</f>
        <v>0</v>
      </c>
      <c r="H21" s="41">
        <f>MAX(0,G21-I$4)</f>
        <v>0</v>
      </c>
      <c r="I21" s="41">
        <f>H21</f>
        <v>0</v>
      </c>
      <c r="J21" s="41">
        <f>MAX(0,MIN(H21,I21-$C21))</f>
        <v>0</v>
      </c>
      <c r="K21" s="41">
        <f>N20*(1+L$4/12)</f>
        <v>0</v>
      </c>
      <c r="L21" s="41">
        <f>MAX(0,K21-M$4)</f>
        <v>0</v>
      </c>
      <c r="M21" s="41">
        <f>I21+L21</f>
        <v>0</v>
      </c>
      <c r="N21" s="41">
        <f>MAX(0,MIN(L21,M21-$C21))</f>
        <v>0</v>
      </c>
      <c r="O21" s="41">
        <f>R20*(1+P$4/12)</f>
        <v>0</v>
      </c>
      <c r="P21" s="41">
        <f>MAX(0,O21-Q$4)</f>
        <v>0</v>
      </c>
      <c r="Q21" s="41">
        <f>M21+P21</f>
        <v>0</v>
      </c>
      <c r="R21" s="41">
        <f>MAX(0,MIN(P21,Q21-$C21))</f>
        <v>0</v>
      </c>
      <c r="S21" s="41">
        <f>V20*(1+T$4/12)</f>
        <v>1881.3760599408095</v>
      </c>
      <c r="T21" s="41">
        <f>MAX(0,S21-U$4)</f>
        <v>1751.3760599408095</v>
      </c>
      <c r="U21" s="41">
        <f>Q21+T21</f>
        <v>1751.3760599408095</v>
      </c>
      <c r="V21" s="41">
        <f>MAX(0,MIN(T21,U21-$C21))</f>
        <v>1411.3760599408095</v>
      </c>
      <c r="W21" s="41">
        <f>Z20*(1+X$4/12)</f>
        <v>0</v>
      </c>
      <c r="X21" s="41">
        <f>MAX(0,W21-Y$4)</f>
        <v>0</v>
      </c>
      <c r="Y21" s="41">
        <f>U21+X21</f>
        <v>1751.3760599408095</v>
      </c>
      <c r="Z21" s="41">
        <f>MAX(0,MIN(X21,Y21-$C21))</f>
        <v>0</v>
      </c>
      <c r="AA21" s="41">
        <f>AD20*(1+AB$4/12)</f>
        <v>0</v>
      </c>
      <c r="AB21" s="41">
        <f>MAX(0,AA21-AC$4)</f>
        <v>0</v>
      </c>
      <c r="AC21" s="41">
        <f>Y21+AB21</f>
        <v>1751.3760599408095</v>
      </c>
      <c r="AD21" s="41">
        <f>MAX(0,MIN(AB21,AC21-$C21))</f>
        <v>0</v>
      </c>
      <c r="AE21" s="41">
        <f>AH20*(1+AF$4/12)</f>
        <v>0</v>
      </c>
      <c r="AF21" s="41">
        <f>MAX(0,AE21-AG$4)</f>
        <v>0</v>
      </c>
      <c r="AG21" s="41">
        <f>AC21+AF21</f>
        <v>1751.3760599408095</v>
      </c>
      <c r="AH21" s="41">
        <f>MAX(0,MIN(AF21,AG21-$C21))</f>
        <v>0</v>
      </c>
      <c r="AI21" s="41">
        <f>AL20*(1+AJ$4/12)</f>
        <v>0</v>
      </c>
      <c r="AJ21" s="41">
        <f>MAX(0,AI21-AK$4)</f>
        <v>0</v>
      </c>
      <c r="AK21" s="41">
        <f>AG21+AJ21</f>
        <v>1751.3760599408095</v>
      </c>
      <c r="AL21" s="41">
        <f>MAX(0,MIN(AJ21,AK21-$C21))</f>
        <v>0</v>
      </c>
      <c r="AM21" s="41">
        <f>AP20*(1+AN$4/12)</f>
        <v>0</v>
      </c>
      <c r="AN21" s="41">
        <f>MAX(0,AM21-AO$4)</f>
        <v>0</v>
      </c>
      <c r="AO21" s="41">
        <f>AK21+AN21</f>
        <v>1751.3760599408095</v>
      </c>
      <c r="AP21" s="41">
        <f>MAX(0,MIN(AN21,AO21-$C21))</f>
        <v>0</v>
      </c>
      <c r="AQ21" s="41">
        <f>AT20*(1+AR$4/12)</f>
        <v>0</v>
      </c>
      <c r="AR21" s="41">
        <f>MAX(0,AQ21-AS$4)</f>
        <v>0</v>
      </c>
      <c r="AS21" s="41">
        <f>AO21+AR21</f>
        <v>1751.3760599408095</v>
      </c>
      <c r="AT21" s="41">
        <f>MAX(0,MIN(AR21,AS21-$C21))</f>
        <v>0</v>
      </c>
    </row>
    <row r="22">
      <c r="A22" s="40" t="n">
        <v>16</v>
      </c>
      <c r="B22" s="40" t="str">
        <f>CHOOSE(MONTH(EDATE('4 Дългове'!$D$20,A22-1)),"януари","февруари","март","април","май","юни","юли","август","септември","октомври","ноември","декември")&amp;" "&amp;YEAR(EDATE('4 Дългове'!$D$20,A22-1))&amp;" г."</f>
        <v>февруари 2028 г.</v>
      </c>
      <c r="C22" s="41">
        <f>$C$4-(G22+K22+O22+S22+W22+AA22+AE22+AI22+AM22+AQ22)+(H22+L22+P22+T22+X22+AB22+AF22+AJ22+AN22+AR22)</f>
        <v>340</v>
      </c>
      <c r="D22" s="41">
        <f>(G22+K22+O22+S22+W22+AA22+AE22+AI22+AM22+AQ22)-(J21+N21+R21+V21+Z21+AD21+AH21+AL21+AP21+AT21)</f>
        <v>12.937613882790856</v>
      </c>
      <c r="E22" s="41">
        <f>J22+N22+R22+V22+Z22+AD22+AH22+AL22+AP22+AT22</f>
        <v>954.3136738236003</v>
      </c>
      <c r="F22" s="40" t="str">
        <f>IF(AND(E22&lt;0.005,E21&gt;=0.005),A22,"")</f>
        <v/>
      </c>
      <c r="G22" s="41">
        <f>J21*(1+H$4/12)</f>
        <v>0</v>
      </c>
      <c r="H22" s="41">
        <f>MAX(0,G22-I$4)</f>
        <v>0</v>
      </c>
      <c r="I22" s="41">
        <f>H22</f>
        <v>0</v>
      </c>
      <c r="J22" s="41">
        <f>MAX(0,MIN(H22,I22-$C22))</f>
        <v>0</v>
      </c>
      <c r="K22" s="41">
        <f>N21*(1+L$4/12)</f>
        <v>0</v>
      </c>
      <c r="L22" s="41">
        <f>MAX(0,K22-M$4)</f>
        <v>0</v>
      </c>
      <c r="M22" s="41">
        <f>I22+L22</f>
        <v>0</v>
      </c>
      <c r="N22" s="41">
        <f>MAX(0,MIN(L22,M22-$C22))</f>
        <v>0</v>
      </c>
      <c r="O22" s="41">
        <f>R21*(1+P$4/12)</f>
        <v>0</v>
      </c>
      <c r="P22" s="41">
        <f>MAX(0,O22-Q$4)</f>
        <v>0</v>
      </c>
      <c r="Q22" s="41">
        <f>M22+P22</f>
        <v>0</v>
      </c>
      <c r="R22" s="41">
        <f>MAX(0,MIN(P22,Q22-$C22))</f>
        <v>0</v>
      </c>
      <c r="S22" s="41">
        <f>V21*(1+T$4/12)</f>
        <v>1424.3136738236003</v>
      </c>
      <c r="T22" s="41">
        <f>MAX(0,S22-U$4)</f>
        <v>1294.3136738236003</v>
      </c>
      <c r="U22" s="41">
        <f>Q22+T22</f>
        <v>1294.3136738236003</v>
      </c>
      <c r="V22" s="41">
        <f>MAX(0,MIN(T22,U22-$C22))</f>
        <v>954.3136738236003</v>
      </c>
      <c r="W22" s="41">
        <f>Z21*(1+X$4/12)</f>
        <v>0</v>
      </c>
      <c r="X22" s="41">
        <f>MAX(0,W22-Y$4)</f>
        <v>0</v>
      </c>
      <c r="Y22" s="41">
        <f>U22+X22</f>
        <v>1294.3136738236003</v>
      </c>
      <c r="Z22" s="41">
        <f>MAX(0,MIN(X22,Y22-$C22))</f>
        <v>0</v>
      </c>
      <c r="AA22" s="41">
        <f>AD21*(1+AB$4/12)</f>
        <v>0</v>
      </c>
      <c r="AB22" s="41">
        <f>MAX(0,AA22-AC$4)</f>
        <v>0</v>
      </c>
      <c r="AC22" s="41">
        <f>Y22+AB22</f>
        <v>1294.3136738236003</v>
      </c>
      <c r="AD22" s="41">
        <f>MAX(0,MIN(AB22,AC22-$C22))</f>
        <v>0</v>
      </c>
      <c r="AE22" s="41">
        <f>AH21*(1+AF$4/12)</f>
        <v>0</v>
      </c>
      <c r="AF22" s="41">
        <f>MAX(0,AE22-AG$4)</f>
        <v>0</v>
      </c>
      <c r="AG22" s="41">
        <f>AC22+AF22</f>
        <v>1294.3136738236003</v>
      </c>
      <c r="AH22" s="41">
        <f>MAX(0,MIN(AF22,AG22-$C22))</f>
        <v>0</v>
      </c>
      <c r="AI22" s="41">
        <f>AL21*(1+AJ$4/12)</f>
        <v>0</v>
      </c>
      <c r="AJ22" s="41">
        <f>MAX(0,AI22-AK$4)</f>
        <v>0</v>
      </c>
      <c r="AK22" s="41">
        <f>AG22+AJ22</f>
        <v>1294.3136738236003</v>
      </c>
      <c r="AL22" s="41">
        <f>MAX(0,MIN(AJ22,AK22-$C22))</f>
        <v>0</v>
      </c>
      <c r="AM22" s="41">
        <f>AP21*(1+AN$4/12)</f>
        <v>0</v>
      </c>
      <c r="AN22" s="41">
        <f>MAX(0,AM22-AO$4)</f>
        <v>0</v>
      </c>
      <c r="AO22" s="41">
        <f>AK22+AN22</f>
        <v>1294.3136738236003</v>
      </c>
      <c r="AP22" s="41">
        <f>MAX(0,MIN(AN22,AO22-$C22))</f>
        <v>0</v>
      </c>
      <c r="AQ22" s="41">
        <f>AT21*(1+AR$4/12)</f>
        <v>0</v>
      </c>
      <c r="AR22" s="41">
        <f>MAX(0,AQ22-AS$4)</f>
        <v>0</v>
      </c>
      <c r="AS22" s="41">
        <f>AO22+AR22</f>
        <v>1294.3136738236003</v>
      </c>
      <c r="AT22" s="41">
        <f>MAX(0,MIN(AR22,AS22-$C22))</f>
        <v>0</v>
      </c>
    </row>
    <row r="23">
      <c r="A23" s="40" t="n">
        <v>17</v>
      </c>
      <c r="B23" s="40" t="str">
        <f>CHOOSE(MONTH(EDATE('4 Дългове'!$D$20,A23-1)),"януари","февруари","март","април","май","юни","юли","август","септември","октомври","ноември","декември")&amp;" "&amp;YEAR(EDATE('4 Дългове'!$D$20,A23-1))&amp;" г."</f>
        <v>март 2028 г.</v>
      </c>
      <c r="C23" s="41">
        <f>$C$4-(G23+K23+O23+S23+W23+AA23+AE23+AI23+AM23+AQ23)+(H23+L23+P23+T23+X23+AB23+AF23+AJ23+AN23+AR23)</f>
        <v>340</v>
      </c>
      <c r="D23" s="41">
        <f>(G23+K23+O23+S23+W23+AA23+AE23+AI23+AM23+AQ23)-(J22+N22+R22+V22+Z22+AD22+AH22+AL22+AP22+AT22)</f>
        <v>8.747875343383043</v>
      </c>
      <c r="E23" s="41">
        <f>J23+N23+R23+V23+Z23+AD23+AH23+AL23+AP23+AT23</f>
        <v>493.06154916698335</v>
      </c>
      <c r="F23" s="40" t="str">
        <f>IF(AND(E23&lt;0.005,E22&gt;=0.005),A23,"")</f>
        <v/>
      </c>
      <c r="G23" s="41">
        <f>J22*(1+H$4/12)</f>
        <v>0</v>
      </c>
      <c r="H23" s="41">
        <f>MAX(0,G23-I$4)</f>
        <v>0</v>
      </c>
      <c r="I23" s="41">
        <f>H23</f>
        <v>0</v>
      </c>
      <c r="J23" s="41">
        <f>MAX(0,MIN(H23,I23-$C23))</f>
        <v>0</v>
      </c>
      <c r="K23" s="41">
        <f>N22*(1+L$4/12)</f>
        <v>0</v>
      </c>
      <c r="L23" s="41">
        <f>MAX(0,K23-M$4)</f>
        <v>0</v>
      </c>
      <c r="M23" s="41">
        <f>I23+L23</f>
        <v>0</v>
      </c>
      <c r="N23" s="41">
        <f>MAX(0,MIN(L23,M23-$C23))</f>
        <v>0</v>
      </c>
      <c r="O23" s="41">
        <f>R22*(1+P$4/12)</f>
        <v>0</v>
      </c>
      <c r="P23" s="41">
        <f>MAX(0,O23-Q$4)</f>
        <v>0</v>
      </c>
      <c r="Q23" s="41">
        <f>M23+P23</f>
        <v>0</v>
      </c>
      <c r="R23" s="41">
        <f>MAX(0,MIN(P23,Q23-$C23))</f>
        <v>0</v>
      </c>
      <c r="S23" s="41">
        <f>V22*(1+T$4/12)</f>
        <v>963.0615491669834</v>
      </c>
      <c r="T23" s="41">
        <f>MAX(0,S23-U$4)</f>
        <v>833.0615491669834</v>
      </c>
      <c r="U23" s="41">
        <f>Q23+T23</f>
        <v>833.0615491669834</v>
      </c>
      <c r="V23" s="41">
        <f>MAX(0,MIN(T23,U23-$C23))</f>
        <v>493.06154916698335</v>
      </c>
      <c r="W23" s="41">
        <f>Z22*(1+X$4/12)</f>
        <v>0</v>
      </c>
      <c r="X23" s="41">
        <f>MAX(0,W23-Y$4)</f>
        <v>0</v>
      </c>
      <c r="Y23" s="41">
        <f>U23+X23</f>
        <v>833.0615491669834</v>
      </c>
      <c r="Z23" s="41">
        <f>MAX(0,MIN(X23,Y23-$C23))</f>
        <v>0</v>
      </c>
      <c r="AA23" s="41">
        <f>AD22*(1+AB$4/12)</f>
        <v>0</v>
      </c>
      <c r="AB23" s="41">
        <f>MAX(0,AA23-AC$4)</f>
        <v>0</v>
      </c>
      <c r="AC23" s="41">
        <f>Y23+AB23</f>
        <v>833.0615491669834</v>
      </c>
      <c r="AD23" s="41">
        <f>MAX(0,MIN(AB23,AC23-$C23))</f>
        <v>0</v>
      </c>
      <c r="AE23" s="41">
        <f>AH22*(1+AF$4/12)</f>
        <v>0</v>
      </c>
      <c r="AF23" s="41">
        <f>MAX(0,AE23-AG$4)</f>
        <v>0</v>
      </c>
      <c r="AG23" s="41">
        <f>AC23+AF23</f>
        <v>833.0615491669834</v>
      </c>
      <c r="AH23" s="41">
        <f>MAX(0,MIN(AF23,AG23-$C23))</f>
        <v>0</v>
      </c>
      <c r="AI23" s="41">
        <f>AL22*(1+AJ$4/12)</f>
        <v>0</v>
      </c>
      <c r="AJ23" s="41">
        <f>MAX(0,AI23-AK$4)</f>
        <v>0</v>
      </c>
      <c r="AK23" s="41">
        <f>AG23+AJ23</f>
        <v>833.0615491669834</v>
      </c>
      <c r="AL23" s="41">
        <f>MAX(0,MIN(AJ23,AK23-$C23))</f>
        <v>0</v>
      </c>
      <c r="AM23" s="41">
        <f>AP22*(1+AN$4/12)</f>
        <v>0</v>
      </c>
      <c r="AN23" s="41">
        <f>MAX(0,AM23-AO$4)</f>
        <v>0</v>
      </c>
      <c r="AO23" s="41">
        <f>AK23+AN23</f>
        <v>833.0615491669834</v>
      </c>
      <c r="AP23" s="41">
        <f>MAX(0,MIN(AN23,AO23-$C23))</f>
        <v>0</v>
      </c>
      <c r="AQ23" s="41">
        <f>AT22*(1+AR$4/12)</f>
        <v>0</v>
      </c>
      <c r="AR23" s="41">
        <f>MAX(0,AQ23-AS$4)</f>
        <v>0</v>
      </c>
      <c r="AS23" s="41">
        <f>AO23+AR23</f>
        <v>833.0615491669834</v>
      </c>
      <c r="AT23" s="41">
        <f>MAX(0,MIN(AR23,AS23-$C23))</f>
        <v>0</v>
      </c>
    </row>
    <row r="24">
      <c r="A24" s="40" t="n">
        <v>18</v>
      </c>
      <c r="B24" s="40" t="str">
        <f>CHOOSE(MONTH(EDATE('4 Дългове'!$D$20,A24-1)),"януари","февруари","март","април","май","юни","юли","август","септември","октомври","ноември","декември")&amp;" "&amp;YEAR(EDATE('4 Дългове'!$D$20,A24-1))&amp;" г."</f>
        <v>април 2028 г.</v>
      </c>
      <c r="C24" s="41">
        <f>$C$4-(G24+K24+O24+S24+W24+AA24+AE24+AI24+AM24+AQ24)+(H24+L24+P24+T24+X24+AB24+AF24+AJ24+AN24+AR24)</f>
        <v>340</v>
      </c>
      <c r="D24" s="41">
        <f>(G24+K24+O24+S24+W24+AA24+AE24+AI24+AM24+AQ24)-(J23+N23+R23+V23+Z23+AD23+AH23+AL23+AP23+AT23)</f>
        <v>4.519730867364046</v>
      </c>
      <c r="E24" s="41">
        <f>J24+N24+R24+V24+Z24+AD24+AH24+AL24+AP24+AT24</f>
        <v>27.5812800343474</v>
      </c>
      <c r="F24" s="40" t="str">
        <f>IF(AND(E24&lt;0.005,E23&gt;=0.005),A24,"")</f>
        <v/>
      </c>
      <c r="G24" s="41">
        <f>J23*(1+H$4/12)</f>
        <v>0</v>
      </c>
      <c r="H24" s="41">
        <f>MAX(0,G24-I$4)</f>
        <v>0</v>
      </c>
      <c r="I24" s="41">
        <f>H24</f>
        <v>0</v>
      </c>
      <c r="J24" s="41">
        <f>MAX(0,MIN(H24,I24-$C24))</f>
        <v>0</v>
      </c>
      <c r="K24" s="41">
        <f>N23*(1+L$4/12)</f>
        <v>0</v>
      </c>
      <c r="L24" s="41">
        <f>MAX(0,K24-M$4)</f>
        <v>0</v>
      </c>
      <c r="M24" s="41">
        <f>I24+L24</f>
        <v>0</v>
      </c>
      <c r="N24" s="41">
        <f>MAX(0,MIN(L24,M24-$C24))</f>
        <v>0</v>
      </c>
      <c r="O24" s="41">
        <f>R23*(1+P$4/12)</f>
        <v>0</v>
      </c>
      <c r="P24" s="41">
        <f>MAX(0,O24-Q$4)</f>
        <v>0</v>
      </c>
      <c r="Q24" s="41">
        <f>M24+P24</f>
        <v>0</v>
      </c>
      <c r="R24" s="41">
        <f>MAX(0,MIN(P24,Q24-$C24))</f>
        <v>0</v>
      </c>
      <c r="S24" s="41">
        <f>V23*(1+T$4/12)</f>
        <v>497.5812800343474</v>
      </c>
      <c r="T24" s="41">
        <f>MAX(0,S24-U$4)</f>
        <v>367.5812800343474</v>
      </c>
      <c r="U24" s="41">
        <f>Q24+T24</f>
        <v>367.5812800343474</v>
      </c>
      <c r="V24" s="41">
        <f>MAX(0,MIN(T24,U24-$C24))</f>
        <v>27.5812800343474</v>
      </c>
      <c r="W24" s="41">
        <f>Z23*(1+X$4/12)</f>
        <v>0</v>
      </c>
      <c r="X24" s="41">
        <f>MAX(0,W24-Y$4)</f>
        <v>0</v>
      </c>
      <c r="Y24" s="41">
        <f>U24+X24</f>
        <v>367.5812800343474</v>
      </c>
      <c r="Z24" s="41">
        <f>MAX(0,MIN(X24,Y24-$C24))</f>
        <v>0</v>
      </c>
      <c r="AA24" s="41">
        <f>AD23*(1+AB$4/12)</f>
        <v>0</v>
      </c>
      <c r="AB24" s="41">
        <f>MAX(0,AA24-AC$4)</f>
        <v>0</v>
      </c>
      <c r="AC24" s="41">
        <f>Y24+AB24</f>
        <v>367.5812800343474</v>
      </c>
      <c r="AD24" s="41">
        <f>MAX(0,MIN(AB24,AC24-$C24))</f>
        <v>0</v>
      </c>
      <c r="AE24" s="41">
        <f>AH23*(1+AF$4/12)</f>
        <v>0</v>
      </c>
      <c r="AF24" s="41">
        <f>MAX(0,AE24-AG$4)</f>
        <v>0</v>
      </c>
      <c r="AG24" s="41">
        <f>AC24+AF24</f>
        <v>367.5812800343474</v>
      </c>
      <c r="AH24" s="41">
        <f>MAX(0,MIN(AF24,AG24-$C24))</f>
        <v>0</v>
      </c>
      <c r="AI24" s="41">
        <f>AL23*(1+AJ$4/12)</f>
        <v>0</v>
      </c>
      <c r="AJ24" s="41">
        <f>MAX(0,AI24-AK$4)</f>
        <v>0</v>
      </c>
      <c r="AK24" s="41">
        <f>AG24+AJ24</f>
        <v>367.5812800343474</v>
      </c>
      <c r="AL24" s="41">
        <f>MAX(0,MIN(AJ24,AK24-$C24))</f>
        <v>0</v>
      </c>
      <c r="AM24" s="41">
        <f>AP23*(1+AN$4/12)</f>
        <v>0</v>
      </c>
      <c r="AN24" s="41">
        <f>MAX(0,AM24-AO$4)</f>
        <v>0</v>
      </c>
      <c r="AO24" s="41">
        <f>AK24+AN24</f>
        <v>367.5812800343474</v>
      </c>
      <c r="AP24" s="41">
        <f>MAX(0,MIN(AN24,AO24-$C24))</f>
        <v>0</v>
      </c>
      <c r="AQ24" s="41">
        <f>AT23*(1+AR$4/12)</f>
        <v>0</v>
      </c>
      <c r="AR24" s="41">
        <f>MAX(0,AQ24-AS$4)</f>
        <v>0</v>
      </c>
      <c r="AS24" s="41">
        <f>AO24+AR24</f>
        <v>367.5812800343474</v>
      </c>
      <c r="AT24" s="41">
        <f>MAX(0,MIN(AR24,AS24-$C24))</f>
        <v>0</v>
      </c>
    </row>
    <row r="25">
      <c r="A25" s="40" t="n">
        <v>19</v>
      </c>
      <c r="B25" s="40" t="str">
        <f>CHOOSE(MONTH(EDATE('4 Дългове'!$D$20,A25-1)),"януари","февруари","март","април","май","юни","юли","август","септември","октомври","ноември","декември")&amp;" "&amp;YEAR(EDATE('4 Дългове'!$D$20,A25-1))&amp;" г."</f>
        <v>май 2028 г.</v>
      </c>
      <c r="C25" s="41">
        <f>$C$4-(G25+K25+O25+S25+W25+AA25+AE25+AI25+AM25+AQ25)+(H25+L25+P25+T25+X25+AB25+AF25+AJ25+AN25+AR25)</f>
        <v>442.16589156533774</v>
      </c>
      <c r="D25" s="41">
        <f>(G25+K25+O25+S25+W25+AA25+AE25+AI25+AM25+AQ25)-(J24+N24+R24+V24+Z24+AD24+AH24+AL24+AP24+AT24)</f>
        <v>0.2528284003148542</v>
      </c>
      <c r="E25" s="41">
        <f>J25+N25+R25+V25+Z25+AD25+AH25+AL25+AP25+AT25</f>
        <v>0</v>
      </c>
      <c r="F25" s="40">
        <f>IF(AND(E25&lt;0.005,E24&gt;=0.005),A25,"")</f>
        <v>19</v>
      </c>
      <c r="G25" s="41">
        <f>J24*(1+H$4/12)</f>
        <v>0</v>
      </c>
      <c r="H25" s="41">
        <f>MAX(0,G25-I$4)</f>
        <v>0</v>
      </c>
      <c r="I25" s="41">
        <f>H25</f>
        <v>0</v>
      </c>
      <c r="J25" s="41">
        <f>MAX(0,MIN(H25,I25-$C25))</f>
        <v>0</v>
      </c>
      <c r="K25" s="41">
        <f>N24*(1+L$4/12)</f>
        <v>0</v>
      </c>
      <c r="L25" s="41">
        <f>MAX(0,K25-M$4)</f>
        <v>0</v>
      </c>
      <c r="M25" s="41">
        <f>I25+L25</f>
        <v>0</v>
      </c>
      <c r="N25" s="41">
        <f>MAX(0,MIN(L25,M25-$C25))</f>
        <v>0</v>
      </c>
      <c r="O25" s="41">
        <f>R24*(1+P$4/12)</f>
        <v>0</v>
      </c>
      <c r="P25" s="41">
        <f>MAX(0,O25-Q$4)</f>
        <v>0</v>
      </c>
      <c r="Q25" s="41">
        <f>M25+P25</f>
        <v>0</v>
      </c>
      <c r="R25" s="41">
        <f>MAX(0,MIN(P25,Q25-$C25))</f>
        <v>0</v>
      </c>
      <c r="S25" s="41">
        <f>V24*(1+T$4/12)</f>
        <v>27.834108434662255</v>
      </c>
      <c r="T25" s="41">
        <f>MAX(0,S25-U$4)</f>
        <v>0</v>
      </c>
      <c r="U25" s="41">
        <f>Q25+T25</f>
        <v>0</v>
      </c>
      <c r="V25" s="41">
        <f>MAX(0,MIN(T25,U25-$C25))</f>
        <v>0</v>
      </c>
      <c r="W25" s="41">
        <f>Z24*(1+X$4/12)</f>
        <v>0</v>
      </c>
      <c r="X25" s="41">
        <f>MAX(0,W25-Y$4)</f>
        <v>0</v>
      </c>
      <c r="Y25" s="41">
        <f>U25+X25</f>
        <v>0</v>
      </c>
      <c r="Z25" s="41">
        <f>MAX(0,MIN(X25,Y25-$C25))</f>
        <v>0</v>
      </c>
      <c r="AA25" s="41">
        <f>AD24*(1+AB$4/12)</f>
        <v>0</v>
      </c>
      <c r="AB25" s="41">
        <f>MAX(0,AA25-AC$4)</f>
        <v>0</v>
      </c>
      <c r="AC25" s="41">
        <f>Y25+AB25</f>
        <v>0</v>
      </c>
      <c r="AD25" s="41">
        <f>MAX(0,MIN(AB25,AC25-$C25))</f>
        <v>0</v>
      </c>
      <c r="AE25" s="41">
        <f>AH24*(1+AF$4/12)</f>
        <v>0</v>
      </c>
      <c r="AF25" s="41">
        <f>MAX(0,AE25-AG$4)</f>
        <v>0</v>
      </c>
      <c r="AG25" s="41">
        <f>AC25+AF25</f>
        <v>0</v>
      </c>
      <c r="AH25" s="41">
        <f>MAX(0,MIN(AF25,AG25-$C25))</f>
        <v>0</v>
      </c>
      <c r="AI25" s="41">
        <f>AL24*(1+AJ$4/12)</f>
        <v>0</v>
      </c>
      <c r="AJ25" s="41">
        <f>MAX(0,AI25-AK$4)</f>
        <v>0</v>
      </c>
      <c r="AK25" s="41">
        <f>AG25+AJ25</f>
        <v>0</v>
      </c>
      <c r="AL25" s="41">
        <f>MAX(0,MIN(AJ25,AK25-$C25))</f>
        <v>0</v>
      </c>
      <c r="AM25" s="41">
        <f>AP24*(1+AN$4/12)</f>
        <v>0</v>
      </c>
      <c r="AN25" s="41">
        <f>MAX(0,AM25-AO$4)</f>
        <v>0</v>
      </c>
      <c r="AO25" s="41">
        <f>AK25+AN25</f>
        <v>0</v>
      </c>
      <c r="AP25" s="41">
        <f>MAX(0,MIN(AN25,AO25-$C25))</f>
        <v>0</v>
      </c>
      <c r="AQ25" s="41">
        <f>AT24*(1+AR$4/12)</f>
        <v>0</v>
      </c>
      <c r="AR25" s="41">
        <f>MAX(0,AQ25-AS$4)</f>
        <v>0</v>
      </c>
      <c r="AS25" s="41">
        <f>AO25+AR25</f>
        <v>0</v>
      </c>
      <c r="AT25" s="41">
        <f>MAX(0,MIN(AR25,AS25-$C25))</f>
        <v>0</v>
      </c>
    </row>
    <row r="26">
      <c r="A26" s="40" t="n">
        <v>20</v>
      </c>
      <c r="B26" s="40" t="str">
        <f>CHOOSE(MONTH(EDATE('4 Дългове'!$D$20,A26-1)),"януари","февруари","март","април","май","юни","юли","август","септември","октомври","ноември","декември")&amp;" "&amp;YEAR(EDATE('4 Дългове'!$D$20,A26-1))&amp;" г."</f>
        <v>юни 2028 г.</v>
      </c>
      <c r="C26" s="41">
        <f>$C$4-(G26+K26+O26+S26+W26+AA26+AE26+AI26+AM26+AQ26)+(H26+L26+P26+T26+X26+AB26+AF26+AJ26+AN26+AR26)</f>
        <v>470</v>
      </c>
      <c r="D26" s="41">
        <f>(G26+K26+O26+S26+W26+AA26+AE26+AI26+AM26+AQ26)-(J25+N25+R25+V25+Z25+AD25+AH25+AL25+AP25+AT25)</f>
        <v>0</v>
      </c>
      <c r="E26" s="41">
        <f>J26+N26+R26+V26+Z26+AD26+AH26+AL26+AP26+AT26</f>
        <v>0</v>
      </c>
      <c r="F26" s="40" t="str">
        <f>IF(AND(E26&lt;0.005,E25&gt;=0.005),A26,"")</f>
        <v/>
      </c>
      <c r="G26" s="41">
        <f>J25*(1+H$4/12)</f>
        <v>0</v>
      </c>
      <c r="H26" s="41">
        <f>MAX(0,G26-I$4)</f>
        <v>0</v>
      </c>
      <c r="I26" s="41">
        <f>H26</f>
        <v>0</v>
      </c>
      <c r="J26" s="41">
        <f>MAX(0,MIN(H26,I26-$C26))</f>
        <v>0</v>
      </c>
      <c r="K26" s="41">
        <f>N25*(1+L$4/12)</f>
        <v>0</v>
      </c>
      <c r="L26" s="41">
        <f>MAX(0,K26-M$4)</f>
        <v>0</v>
      </c>
      <c r="M26" s="41">
        <f>I26+L26</f>
        <v>0</v>
      </c>
      <c r="N26" s="41">
        <f>MAX(0,MIN(L26,M26-$C26))</f>
        <v>0</v>
      </c>
      <c r="O26" s="41">
        <f>R25*(1+P$4/12)</f>
        <v>0</v>
      </c>
      <c r="P26" s="41">
        <f>MAX(0,O26-Q$4)</f>
        <v>0</v>
      </c>
      <c r="Q26" s="41">
        <f>M26+P26</f>
        <v>0</v>
      </c>
      <c r="R26" s="41">
        <f>MAX(0,MIN(P26,Q26-$C26))</f>
        <v>0</v>
      </c>
      <c r="S26" s="41">
        <f>V25*(1+T$4/12)</f>
        <v>0</v>
      </c>
      <c r="T26" s="41">
        <f>MAX(0,S26-U$4)</f>
        <v>0</v>
      </c>
      <c r="U26" s="41">
        <f>Q26+T26</f>
        <v>0</v>
      </c>
      <c r="V26" s="41">
        <f>MAX(0,MIN(T26,U26-$C26))</f>
        <v>0</v>
      </c>
      <c r="W26" s="41">
        <f>Z25*(1+X$4/12)</f>
        <v>0</v>
      </c>
      <c r="X26" s="41">
        <f>MAX(0,W26-Y$4)</f>
        <v>0</v>
      </c>
      <c r="Y26" s="41">
        <f>U26+X26</f>
        <v>0</v>
      </c>
      <c r="Z26" s="41">
        <f>MAX(0,MIN(X26,Y26-$C26))</f>
        <v>0</v>
      </c>
      <c r="AA26" s="41">
        <f>AD25*(1+AB$4/12)</f>
        <v>0</v>
      </c>
      <c r="AB26" s="41">
        <f>MAX(0,AA26-AC$4)</f>
        <v>0</v>
      </c>
      <c r="AC26" s="41">
        <f>Y26+AB26</f>
        <v>0</v>
      </c>
      <c r="AD26" s="41">
        <f>MAX(0,MIN(AB26,AC26-$C26))</f>
        <v>0</v>
      </c>
      <c r="AE26" s="41">
        <f>AH25*(1+AF$4/12)</f>
        <v>0</v>
      </c>
      <c r="AF26" s="41">
        <f>MAX(0,AE26-AG$4)</f>
        <v>0</v>
      </c>
      <c r="AG26" s="41">
        <f>AC26+AF26</f>
        <v>0</v>
      </c>
      <c r="AH26" s="41">
        <f>MAX(0,MIN(AF26,AG26-$C26))</f>
        <v>0</v>
      </c>
      <c r="AI26" s="41">
        <f>AL25*(1+AJ$4/12)</f>
        <v>0</v>
      </c>
      <c r="AJ26" s="41">
        <f>MAX(0,AI26-AK$4)</f>
        <v>0</v>
      </c>
      <c r="AK26" s="41">
        <f>AG26+AJ26</f>
        <v>0</v>
      </c>
      <c r="AL26" s="41">
        <f>MAX(0,MIN(AJ26,AK26-$C26))</f>
        <v>0</v>
      </c>
      <c r="AM26" s="41">
        <f>AP25*(1+AN$4/12)</f>
        <v>0</v>
      </c>
      <c r="AN26" s="41">
        <f>MAX(0,AM26-AO$4)</f>
        <v>0</v>
      </c>
      <c r="AO26" s="41">
        <f>AK26+AN26</f>
        <v>0</v>
      </c>
      <c r="AP26" s="41">
        <f>MAX(0,MIN(AN26,AO26-$C26))</f>
        <v>0</v>
      </c>
      <c r="AQ26" s="41">
        <f>AT25*(1+AR$4/12)</f>
        <v>0</v>
      </c>
      <c r="AR26" s="41">
        <f>MAX(0,AQ26-AS$4)</f>
        <v>0</v>
      </c>
      <c r="AS26" s="41">
        <f>AO26+AR26</f>
        <v>0</v>
      </c>
      <c r="AT26" s="41">
        <f>MAX(0,MIN(AR26,AS26-$C26))</f>
        <v>0</v>
      </c>
    </row>
    <row r="27">
      <c r="A27" s="40" t="n">
        <v>21</v>
      </c>
      <c r="B27" s="40" t="str">
        <f>CHOOSE(MONTH(EDATE('4 Дългове'!$D$20,A27-1)),"януари","февруари","март","април","май","юни","юли","август","септември","октомври","ноември","декември")&amp;" "&amp;YEAR(EDATE('4 Дългове'!$D$20,A27-1))&amp;" г."</f>
        <v>юли 2028 г.</v>
      </c>
      <c r="C27" s="41">
        <f>$C$4-(G27+K27+O27+S27+W27+AA27+AE27+AI27+AM27+AQ27)+(H27+L27+P27+T27+X27+AB27+AF27+AJ27+AN27+AR27)</f>
        <v>470</v>
      </c>
      <c r="D27" s="41">
        <f>(G27+K27+O27+S27+W27+AA27+AE27+AI27+AM27+AQ27)-(J26+N26+R26+V26+Z26+AD26+AH26+AL26+AP26+AT26)</f>
        <v>0</v>
      </c>
      <c r="E27" s="41">
        <f>J27+N27+R27+V27+Z27+AD27+AH27+AL27+AP27+AT27</f>
        <v>0</v>
      </c>
      <c r="F27" s="40" t="str">
        <f>IF(AND(E27&lt;0.005,E26&gt;=0.005),A27,"")</f>
        <v/>
      </c>
      <c r="G27" s="41">
        <f>J26*(1+H$4/12)</f>
        <v>0</v>
      </c>
      <c r="H27" s="41">
        <f>MAX(0,G27-I$4)</f>
        <v>0</v>
      </c>
      <c r="I27" s="41">
        <f>H27</f>
        <v>0</v>
      </c>
      <c r="J27" s="41">
        <f>MAX(0,MIN(H27,I27-$C27))</f>
        <v>0</v>
      </c>
      <c r="K27" s="41">
        <f>N26*(1+L$4/12)</f>
        <v>0</v>
      </c>
      <c r="L27" s="41">
        <f>MAX(0,K27-M$4)</f>
        <v>0</v>
      </c>
      <c r="M27" s="41">
        <f>I27+L27</f>
        <v>0</v>
      </c>
      <c r="N27" s="41">
        <f>MAX(0,MIN(L27,M27-$C27))</f>
        <v>0</v>
      </c>
      <c r="O27" s="41">
        <f>R26*(1+P$4/12)</f>
        <v>0</v>
      </c>
      <c r="P27" s="41">
        <f>MAX(0,O27-Q$4)</f>
        <v>0</v>
      </c>
      <c r="Q27" s="41">
        <f>M27+P27</f>
        <v>0</v>
      </c>
      <c r="R27" s="41">
        <f>MAX(0,MIN(P27,Q27-$C27))</f>
        <v>0</v>
      </c>
      <c r="S27" s="41">
        <f>V26*(1+T$4/12)</f>
        <v>0</v>
      </c>
      <c r="T27" s="41">
        <f>MAX(0,S27-U$4)</f>
        <v>0</v>
      </c>
      <c r="U27" s="41">
        <f>Q27+T27</f>
        <v>0</v>
      </c>
      <c r="V27" s="41">
        <f>MAX(0,MIN(T27,U27-$C27))</f>
        <v>0</v>
      </c>
      <c r="W27" s="41">
        <f>Z26*(1+X$4/12)</f>
        <v>0</v>
      </c>
      <c r="X27" s="41">
        <f>MAX(0,W27-Y$4)</f>
        <v>0</v>
      </c>
      <c r="Y27" s="41">
        <f>U27+X27</f>
        <v>0</v>
      </c>
      <c r="Z27" s="41">
        <f>MAX(0,MIN(X27,Y27-$C27))</f>
        <v>0</v>
      </c>
      <c r="AA27" s="41">
        <f>AD26*(1+AB$4/12)</f>
        <v>0</v>
      </c>
      <c r="AB27" s="41">
        <f>MAX(0,AA27-AC$4)</f>
        <v>0</v>
      </c>
      <c r="AC27" s="41">
        <f>Y27+AB27</f>
        <v>0</v>
      </c>
      <c r="AD27" s="41">
        <f>MAX(0,MIN(AB27,AC27-$C27))</f>
        <v>0</v>
      </c>
      <c r="AE27" s="41">
        <f>AH26*(1+AF$4/12)</f>
        <v>0</v>
      </c>
      <c r="AF27" s="41">
        <f>MAX(0,AE27-AG$4)</f>
        <v>0</v>
      </c>
      <c r="AG27" s="41">
        <f>AC27+AF27</f>
        <v>0</v>
      </c>
      <c r="AH27" s="41">
        <f>MAX(0,MIN(AF27,AG27-$C27))</f>
        <v>0</v>
      </c>
      <c r="AI27" s="41">
        <f>AL26*(1+AJ$4/12)</f>
        <v>0</v>
      </c>
      <c r="AJ27" s="41">
        <f>MAX(0,AI27-AK$4)</f>
        <v>0</v>
      </c>
      <c r="AK27" s="41">
        <f>AG27+AJ27</f>
        <v>0</v>
      </c>
      <c r="AL27" s="41">
        <f>MAX(0,MIN(AJ27,AK27-$C27))</f>
        <v>0</v>
      </c>
      <c r="AM27" s="41">
        <f>AP26*(1+AN$4/12)</f>
        <v>0</v>
      </c>
      <c r="AN27" s="41">
        <f>MAX(0,AM27-AO$4)</f>
        <v>0</v>
      </c>
      <c r="AO27" s="41">
        <f>AK27+AN27</f>
        <v>0</v>
      </c>
      <c r="AP27" s="41">
        <f>MAX(0,MIN(AN27,AO27-$C27))</f>
        <v>0</v>
      </c>
      <c r="AQ27" s="41">
        <f>AT26*(1+AR$4/12)</f>
        <v>0</v>
      </c>
      <c r="AR27" s="41">
        <f>MAX(0,AQ27-AS$4)</f>
        <v>0</v>
      </c>
      <c r="AS27" s="41">
        <f>AO27+AR27</f>
        <v>0</v>
      </c>
      <c r="AT27" s="41">
        <f>MAX(0,MIN(AR27,AS27-$C27))</f>
        <v>0</v>
      </c>
    </row>
    <row r="28">
      <c r="A28" s="40" t="n">
        <v>22</v>
      </c>
      <c r="B28" s="40" t="str">
        <f>CHOOSE(MONTH(EDATE('4 Дългове'!$D$20,A28-1)),"януари","февруари","март","април","май","юни","юли","август","септември","октомври","ноември","декември")&amp;" "&amp;YEAR(EDATE('4 Дългове'!$D$20,A28-1))&amp;" г."</f>
        <v>август 2028 г.</v>
      </c>
      <c r="C28" s="41">
        <f>$C$4-(G28+K28+O28+S28+W28+AA28+AE28+AI28+AM28+AQ28)+(H28+L28+P28+T28+X28+AB28+AF28+AJ28+AN28+AR28)</f>
        <v>470</v>
      </c>
      <c r="D28" s="41">
        <f>(G28+K28+O28+S28+W28+AA28+AE28+AI28+AM28+AQ28)-(J27+N27+R27+V27+Z27+AD27+AH27+AL27+AP27+AT27)</f>
        <v>0</v>
      </c>
      <c r="E28" s="41">
        <f>J28+N28+R28+V28+Z28+AD28+AH28+AL28+AP28+AT28</f>
        <v>0</v>
      </c>
      <c r="F28" s="40" t="str">
        <f>IF(AND(E28&lt;0.005,E27&gt;=0.005),A28,"")</f>
        <v/>
      </c>
      <c r="G28" s="41">
        <f>J27*(1+H$4/12)</f>
        <v>0</v>
      </c>
      <c r="H28" s="41">
        <f>MAX(0,G28-I$4)</f>
        <v>0</v>
      </c>
      <c r="I28" s="41">
        <f>H28</f>
        <v>0</v>
      </c>
      <c r="J28" s="41">
        <f>MAX(0,MIN(H28,I28-$C28))</f>
        <v>0</v>
      </c>
      <c r="K28" s="41">
        <f>N27*(1+L$4/12)</f>
        <v>0</v>
      </c>
      <c r="L28" s="41">
        <f>MAX(0,K28-M$4)</f>
        <v>0</v>
      </c>
      <c r="M28" s="41">
        <f>I28+L28</f>
        <v>0</v>
      </c>
      <c r="N28" s="41">
        <f>MAX(0,MIN(L28,M28-$C28))</f>
        <v>0</v>
      </c>
      <c r="O28" s="41">
        <f>R27*(1+P$4/12)</f>
        <v>0</v>
      </c>
      <c r="P28" s="41">
        <f>MAX(0,O28-Q$4)</f>
        <v>0</v>
      </c>
      <c r="Q28" s="41">
        <f>M28+P28</f>
        <v>0</v>
      </c>
      <c r="R28" s="41">
        <f>MAX(0,MIN(P28,Q28-$C28))</f>
        <v>0</v>
      </c>
      <c r="S28" s="41">
        <f>V27*(1+T$4/12)</f>
        <v>0</v>
      </c>
      <c r="T28" s="41">
        <f>MAX(0,S28-U$4)</f>
        <v>0</v>
      </c>
      <c r="U28" s="41">
        <f>Q28+T28</f>
        <v>0</v>
      </c>
      <c r="V28" s="41">
        <f>MAX(0,MIN(T28,U28-$C28))</f>
        <v>0</v>
      </c>
      <c r="W28" s="41">
        <f>Z27*(1+X$4/12)</f>
        <v>0</v>
      </c>
      <c r="X28" s="41">
        <f>MAX(0,W28-Y$4)</f>
        <v>0</v>
      </c>
      <c r="Y28" s="41">
        <f>U28+X28</f>
        <v>0</v>
      </c>
      <c r="Z28" s="41">
        <f>MAX(0,MIN(X28,Y28-$C28))</f>
        <v>0</v>
      </c>
      <c r="AA28" s="41">
        <f>AD27*(1+AB$4/12)</f>
        <v>0</v>
      </c>
      <c r="AB28" s="41">
        <f>MAX(0,AA28-AC$4)</f>
        <v>0</v>
      </c>
      <c r="AC28" s="41">
        <f>Y28+AB28</f>
        <v>0</v>
      </c>
      <c r="AD28" s="41">
        <f>MAX(0,MIN(AB28,AC28-$C28))</f>
        <v>0</v>
      </c>
      <c r="AE28" s="41">
        <f>AH27*(1+AF$4/12)</f>
        <v>0</v>
      </c>
      <c r="AF28" s="41">
        <f>MAX(0,AE28-AG$4)</f>
        <v>0</v>
      </c>
      <c r="AG28" s="41">
        <f>AC28+AF28</f>
        <v>0</v>
      </c>
      <c r="AH28" s="41">
        <f>MAX(0,MIN(AF28,AG28-$C28))</f>
        <v>0</v>
      </c>
      <c r="AI28" s="41">
        <f>AL27*(1+AJ$4/12)</f>
        <v>0</v>
      </c>
      <c r="AJ28" s="41">
        <f>MAX(0,AI28-AK$4)</f>
        <v>0</v>
      </c>
      <c r="AK28" s="41">
        <f>AG28+AJ28</f>
        <v>0</v>
      </c>
      <c r="AL28" s="41">
        <f>MAX(0,MIN(AJ28,AK28-$C28))</f>
        <v>0</v>
      </c>
      <c r="AM28" s="41">
        <f>AP27*(1+AN$4/12)</f>
        <v>0</v>
      </c>
      <c r="AN28" s="41">
        <f>MAX(0,AM28-AO$4)</f>
        <v>0</v>
      </c>
      <c r="AO28" s="41">
        <f>AK28+AN28</f>
        <v>0</v>
      </c>
      <c r="AP28" s="41">
        <f>MAX(0,MIN(AN28,AO28-$C28))</f>
        <v>0</v>
      </c>
      <c r="AQ28" s="41">
        <f>AT27*(1+AR$4/12)</f>
        <v>0</v>
      </c>
      <c r="AR28" s="41">
        <f>MAX(0,AQ28-AS$4)</f>
        <v>0</v>
      </c>
      <c r="AS28" s="41">
        <f>AO28+AR28</f>
        <v>0</v>
      </c>
      <c r="AT28" s="41">
        <f>MAX(0,MIN(AR28,AS28-$C28))</f>
        <v>0</v>
      </c>
    </row>
    <row r="29">
      <c r="A29" s="40" t="n">
        <v>23</v>
      </c>
      <c r="B29" s="40" t="str">
        <f>CHOOSE(MONTH(EDATE('4 Дългове'!$D$20,A29-1)),"януари","февруари","март","април","май","юни","юли","август","септември","октомври","ноември","декември")&amp;" "&amp;YEAR(EDATE('4 Дългове'!$D$20,A29-1))&amp;" г."</f>
        <v>септември 2028 г.</v>
      </c>
      <c r="C29" s="41">
        <f>$C$4-(G29+K29+O29+S29+W29+AA29+AE29+AI29+AM29+AQ29)+(H29+L29+P29+T29+X29+AB29+AF29+AJ29+AN29+AR29)</f>
        <v>470</v>
      </c>
      <c r="D29" s="41">
        <f>(G29+K29+O29+S29+W29+AA29+AE29+AI29+AM29+AQ29)-(J28+N28+R28+V28+Z28+AD28+AH28+AL28+AP28+AT28)</f>
        <v>0</v>
      </c>
      <c r="E29" s="41">
        <f>J29+N29+R29+V29+Z29+AD29+AH29+AL29+AP29+AT29</f>
        <v>0</v>
      </c>
      <c r="F29" s="40" t="str">
        <f>IF(AND(E29&lt;0.005,E28&gt;=0.005),A29,"")</f>
        <v/>
      </c>
      <c r="G29" s="41">
        <f>J28*(1+H$4/12)</f>
        <v>0</v>
      </c>
      <c r="H29" s="41">
        <f>MAX(0,G29-I$4)</f>
        <v>0</v>
      </c>
      <c r="I29" s="41">
        <f>H29</f>
        <v>0</v>
      </c>
      <c r="J29" s="41">
        <f>MAX(0,MIN(H29,I29-$C29))</f>
        <v>0</v>
      </c>
      <c r="K29" s="41">
        <f>N28*(1+L$4/12)</f>
        <v>0</v>
      </c>
      <c r="L29" s="41">
        <f>MAX(0,K29-M$4)</f>
        <v>0</v>
      </c>
      <c r="M29" s="41">
        <f>I29+L29</f>
        <v>0</v>
      </c>
      <c r="N29" s="41">
        <f>MAX(0,MIN(L29,M29-$C29))</f>
        <v>0</v>
      </c>
      <c r="O29" s="41">
        <f>R28*(1+P$4/12)</f>
        <v>0</v>
      </c>
      <c r="P29" s="41">
        <f>MAX(0,O29-Q$4)</f>
        <v>0</v>
      </c>
      <c r="Q29" s="41">
        <f>M29+P29</f>
        <v>0</v>
      </c>
      <c r="R29" s="41">
        <f>MAX(0,MIN(P29,Q29-$C29))</f>
        <v>0</v>
      </c>
      <c r="S29" s="41">
        <f>V28*(1+T$4/12)</f>
        <v>0</v>
      </c>
      <c r="T29" s="41">
        <f>MAX(0,S29-U$4)</f>
        <v>0</v>
      </c>
      <c r="U29" s="41">
        <f>Q29+T29</f>
        <v>0</v>
      </c>
      <c r="V29" s="41">
        <f>MAX(0,MIN(T29,U29-$C29))</f>
        <v>0</v>
      </c>
      <c r="W29" s="41">
        <f>Z28*(1+X$4/12)</f>
        <v>0</v>
      </c>
      <c r="X29" s="41">
        <f>MAX(0,W29-Y$4)</f>
        <v>0</v>
      </c>
      <c r="Y29" s="41">
        <f>U29+X29</f>
        <v>0</v>
      </c>
      <c r="Z29" s="41">
        <f>MAX(0,MIN(X29,Y29-$C29))</f>
        <v>0</v>
      </c>
      <c r="AA29" s="41">
        <f>AD28*(1+AB$4/12)</f>
        <v>0</v>
      </c>
      <c r="AB29" s="41">
        <f>MAX(0,AA29-AC$4)</f>
        <v>0</v>
      </c>
      <c r="AC29" s="41">
        <f>Y29+AB29</f>
        <v>0</v>
      </c>
      <c r="AD29" s="41">
        <f>MAX(0,MIN(AB29,AC29-$C29))</f>
        <v>0</v>
      </c>
      <c r="AE29" s="41">
        <f>AH28*(1+AF$4/12)</f>
        <v>0</v>
      </c>
      <c r="AF29" s="41">
        <f>MAX(0,AE29-AG$4)</f>
        <v>0</v>
      </c>
      <c r="AG29" s="41">
        <f>AC29+AF29</f>
        <v>0</v>
      </c>
      <c r="AH29" s="41">
        <f>MAX(0,MIN(AF29,AG29-$C29))</f>
        <v>0</v>
      </c>
      <c r="AI29" s="41">
        <f>AL28*(1+AJ$4/12)</f>
        <v>0</v>
      </c>
      <c r="AJ29" s="41">
        <f>MAX(0,AI29-AK$4)</f>
        <v>0</v>
      </c>
      <c r="AK29" s="41">
        <f>AG29+AJ29</f>
        <v>0</v>
      </c>
      <c r="AL29" s="41">
        <f>MAX(0,MIN(AJ29,AK29-$C29))</f>
        <v>0</v>
      </c>
      <c r="AM29" s="41">
        <f>AP28*(1+AN$4/12)</f>
        <v>0</v>
      </c>
      <c r="AN29" s="41">
        <f>MAX(0,AM29-AO$4)</f>
        <v>0</v>
      </c>
      <c r="AO29" s="41">
        <f>AK29+AN29</f>
        <v>0</v>
      </c>
      <c r="AP29" s="41">
        <f>MAX(0,MIN(AN29,AO29-$C29))</f>
        <v>0</v>
      </c>
      <c r="AQ29" s="41">
        <f>AT28*(1+AR$4/12)</f>
        <v>0</v>
      </c>
      <c r="AR29" s="41">
        <f>MAX(0,AQ29-AS$4)</f>
        <v>0</v>
      </c>
      <c r="AS29" s="41">
        <f>AO29+AR29</f>
        <v>0</v>
      </c>
      <c r="AT29" s="41">
        <f>MAX(0,MIN(AR29,AS29-$C29))</f>
        <v>0</v>
      </c>
    </row>
    <row r="30">
      <c r="A30" s="40" t="n">
        <v>24</v>
      </c>
      <c r="B30" s="40" t="str">
        <f>CHOOSE(MONTH(EDATE('4 Дългове'!$D$20,A30-1)),"януари","февруари","март","април","май","юни","юли","август","септември","октомври","ноември","декември")&amp;" "&amp;YEAR(EDATE('4 Дългове'!$D$20,A30-1))&amp;" г."</f>
        <v>октомври 2028 г.</v>
      </c>
      <c r="C30" s="41">
        <f>$C$4-(G30+K30+O30+S30+W30+AA30+AE30+AI30+AM30+AQ30)+(H30+L30+P30+T30+X30+AB30+AF30+AJ30+AN30+AR30)</f>
        <v>470</v>
      </c>
      <c r="D30" s="41">
        <f>(G30+K30+O30+S30+W30+AA30+AE30+AI30+AM30+AQ30)-(J29+N29+R29+V29+Z29+AD29+AH29+AL29+AP29+AT29)</f>
        <v>0</v>
      </c>
      <c r="E30" s="41">
        <f>J30+N30+R30+V30+Z30+AD30+AH30+AL30+AP30+AT30</f>
        <v>0</v>
      </c>
      <c r="F30" s="40" t="str">
        <f>IF(AND(E30&lt;0.005,E29&gt;=0.005),A30,"")</f>
        <v/>
      </c>
      <c r="G30" s="41">
        <f>J29*(1+H$4/12)</f>
        <v>0</v>
      </c>
      <c r="H30" s="41">
        <f>MAX(0,G30-I$4)</f>
        <v>0</v>
      </c>
      <c r="I30" s="41">
        <f>H30</f>
        <v>0</v>
      </c>
      <c r="J30" s="41">
        <f>MAX(0,MIN(H30,I30-$C30))</f>
        <v>0</v>
      </c>
      <c r="K30" s="41">
        <f>N29*(1+L$4/12)</f>
        <v>0</v>
      </c>
      <c r="L30" s="41">
        <f>MAX(0,K30-M$4)</f>
        <v>0</v>
      </c>
      <c r="M30" s="41">
        <f>I30+L30</f>
        <v>0</v>
      </c>
      <c r="N30" s="41">
        <f>MAX(0,MIN(L30,M30-$C30))</f>
        <v>0</v>
      </c>
      <c r="O30" s="41">
        <f>R29*(1+P$4/12)</f>
        <v>0</v>
      </c>
      <c r="P30" s="41">
        <f>MAX(0,O30-Q$4)</f>
        <v>0</v>
      </c>
      <c r="Q30" s="41">
        <f>M30+P30</f>
        <v>0</v>
      </c>
      <c r="R30" s="41">
        <f>MAX(0,MIN(P30,Q30-$C30))</f>
        <v>0</v>
      </c>
      <c r="S30" s="41">
        <f>V29*(1+T$4/12)</f>
        <v>0</v>
      </c>
      <c r="T30" s="41">
        <f>MAX(0,S30-U$4)</f>
        <v>0</v>
      </c>
      <c r="U30" s="41">
        <f>Q30+T30</f>
        <v>0</v>
      </c>
      <c r="V30" s="41">
        <f>MAX(0,MIN(T30,U30-$C30))</f>
        <v>0</v>
      </c>
      <c r="W30" s="41">
        <f>Z29*(1+X$4/12)</f>
        <v>0</v>
      </c>
      <c r="X30" s="41">
        <f>MAX(0,W30-Y$4)</f>
        <v>0</v>
      </c>
      <c r="Y30" s="41">
        <f>U30+X30</f>
        <v>0</v>
      </c>
      <c r="Z30" s="41">
        <f>MAX(0,MIN(X30,Y30-$C30))</f>
        <v>0</v>
      </c>
      <c r="AA30" s="41">
        <f>AD29*(1+AB$4/12)</f>
        <v>0</v>
      </c>
      <c r="AB30" s="41">
        <f>MAX(0,AA30-AC$4)</f>
        <v>0</v>
      </c>
      <c r="AC30" s="41">
        <f>Y30+AB30</f>
        <v>0</v>
      </c>
      <c r="AD30" s="41">
        <f>MAX(0,MIN(AB30,AC30-$C30))</f>
        <v>0</v>
      </c>
      <c r="AE30" s="41">
        <f>AH29*(1+AF$4/12)</f>
        <v>0</v>
      </c>
      <c r="AF30" s="41">
        <f>MAX(0,AE30-AG$4)</f>
        <v>0</v>
      </c>
      <c r="AG30" s="41">
        <f>AC30+AF30</f>
        <v>0</v>
      </c>
      <c r="AH30" s="41">
        <f>MAX(0,MIN(AF30,AG30-$C30))</f>
        <v>0</v>
      </c>
      <c r="AI30" s="41">
        <f>AL29*(1+AJ$4/12)</f>
        <v>0</v>
      </c>
      <c r="AJ30" s="41">
        <f>MAX(0,AI30-AK$4)</f>
        <v>0</v>
      </c>
      <c r="AK30" s="41">
        <f>AG30+AJ30</f>
        <v>0</v>
      </c>
      <c r="AL30" s="41">
        <f>MAX(0,MIN(AJ30,AK30-$C30))</f>
        <v>0</v>
      </c>
      <c r="AM30" s="41">
        <f>AP29*(1+AN$4/12)</f>
        <v>0</v>
      </c>
      <c r="AN30" s="41">
        <f>MAX(0,AM30-AO$4)</f>
        <v>0</v>
      </c>
      <c r="AO30" s="41">
        <f>AK30+AN30</f>
        <v>0</v>
      </c>
      <c r="AP30" s="41">
        <f>MAX(0,MIN(AN30,AO30-$C30))</f>
        <v>0</v>
      </c>
      <c r="AQ30" s="41">
        <f>AT29*(1+AR$4/12)</f>
        <v>0</v>
      </c>
      <c r="AR30" s="41">
        <f>MAX(0,AQ30-AS$4)</f>
        <v>0</v>
      </c>
      <c r="AS30" s="41">
        <f>AO30+AR30</f>
        <v>0</v>
      </c>
      <c r="AT30" s="41">
        <f>MAX(0,MIN(AR30,AS30-$C30))</f>
        <v>0</v>
      </c>
    </row>
    <row r="31">
      <c r="A31" s="40" t="n">
        <v>25</v>
      </c>
      <c r="B31" s="40" t="str">
        <f>CHOOSE(MONTH(EDATE('4 Дългове'!$D$20,A31-1)),"януари","февруари","март","април","май","юни","юли","август","септември","октомври","ноември","декември")&amp;" "&amp;YEAR(EDATE('4 Дългове'!$D$20,A31-1))&amp;" г."</f>
        <v>ноември 2028 г.</v>
      </c>
      <c r="C31" s="41">
        <f>$C$4-(G31+K31+O31+S31+W31+AA31+AE31+AI31+AM31+AQ31)+(H31+L31+P31+T31+X31+AB31+AF31+AJ31+AN31+AR31)</f>
        <v>470</v>
      </c>
      <c r="D31" s="41">
        <f>(G31+K31+O31+S31+W31+AA31+AE31+AI31+AM31+AQ31)-(J30+N30+R30+V30+Z30+AD30+AH30+AL30+AP30+AT30)</f>
        <v>0</v>
      </c>
      <c r="E31" s="41">
        <f>J31+N31+R31+V31+Z31+AD31+AH31+AL31+AP31+AT31</f>
        <v>0</v>
      </c>
      <c r="F31" s="40" t="str">
        <f>IF(AND(E31&lt;0.005,E30&gt;=0.005),A31,"")</f>
        <v/>
      </c>
      <c r="G31" s="41">
        <f>J30*(1+H$4/12)</f>
        <v>0</v>
      </c>
      <c r="H31" s="41">
        <f>MAX(0,G31-I$4)</f>
        <v>0</v>
      </c>
      <c r="I31" s="41">
        <f>H31</f>
        <v>0</v>
      </c>
      <c r="J31" s="41">
        <f>MAX(0,MIN(H31,I31-$C31))</f>
        <v>0</v>
      </c>
      <c r="K31" s="41">
        <f>N30*(1+L$4/12)</f>
        <v>0</v>
      </c>
      <c r="L31" s="41">
        <f>MAX(0,K31-M$4)</f>
        <v>0</v>
      </c>
      <c r="M31" s="41">
        <f>I31+L31</f>
        <v>0</v>
      </c>
      <c r="N31" s="41">
        <f>MAX(0,MIN(L31,M31-$C31))</f>
        <v>0</v>
      </c>
      <c r="O31" s="41">
        <f>R30*(1+P$4/12)</f>
        <v>0</v>
      </c>
      <c r="P31" s="41">
        <f>MAX(0,O31-Q$4)</f>
        <v>0</v>
      </c>
      <c r="Q31" s="41">
        <f>M31+P31</f>
        <v>0</v>
      </c>
      <c r="R31" s="41">
        <f>MAX(0,MIN(P31,Q31-$C31))</f>
        <v>0</v>
      </c>
      <c r="S31" s="41">
        <f>V30*(1+T$4/12)</f>
        <v>0</v>
      </c>
      <c r="T31" s="41">
        <f>MAX(0,S31-U$4)</f>
        <v>0</v>
      </c>
      <c r="U31" s="41">
        <f>Q31+T31</f>
        <v>0</v>
      </c>
      <c r="V31" s="41">
        <f>MAX(0,MIN(T31,U31-$C31))</f>
        <v>0</v>
      </c>
      <c r="W31" s="41">
        <f>Z30*(1+X$4/12)</f>
        <v>0</v>
      </c>
      <c r="X31" s="41">
        <f>MAX(0,W31-Y$4)</f>
        <v>0</v>
      </c>
      <c r="Y31" s="41">
        <f>U31+X31</f>
        <v>0</v>
      </c>
      <c r="Z31" s="41">
        <f>MAX(0,MIN(X31,Y31-$C31))</f>
        <v>0</v>
      </c>
      <c r="AA31" s="41">
        <f>AD30*(1+AB$4/12)</f>
        <v>0</v>
      </c>
      <c r="AB31" s="41">
        <f>MAX(0,AA31-AC$4)</f>
        <v>0</v>
      </c>
      <c r="AC31" s="41">
        <f>Y31+AB31</f>
        <v>0</v>
      </c>
      <c r="AD31" s="41">
        <f>MAX(0,MIN(AB31,AC31-$C31))</f>
        <v>0</v>
      </c>
      <c r="AE31" s="41">
        <f>AH30*(1+AF$4/12)</f>
        <v>0</v>
      </c>
      <c r="AF31" s="41">
        <f>MAX(0,AE31-AG$4)</f>
        <v>0</v>
      </c>
      <c r="AG31" s="41">
        <f>AC31+AF31</f>
        <v>0</v>
      </c>
      <c r="AH31" s="41">
        <f>MAX(0,MIN(AF31,AG31-$C31))</f>
        <v>0</v>
      </c>
      <c r="AI31" s="41">
        <f>AL30*(1+AJ$4/12)</f>
        <v>0</v>
      </c>
      <c r="AJ31" s="41">
        <f>MAX(0,AI31-AK$4)</f>
        <v>0</v>
      </c>
      <c r="AK31" s="41">
        <f>AG31+AJ31</f>
        <v>0</v>
      </c>
      <c r="AL31" s="41">
        <f>MAX(0,MIN(AJ31,AK31-$C31))</f>
        <v>0</v>
      </c>
      <c r="AM31" s="41">
        <f>AP30*(1+AN$4/12)</f>
        <v>0</v>
      </c>
      <c r="AN31" s="41">
        <f>MAX(0,AM31-AO$4)</f>
        <v>0</v>
      </c>
      <c r="AO31" s="41">
        <f>AK31+AN31</f>
        <v>0</v>
      </c>
      <c r="AP31" s="41">
        <f>MAX(0,MIN(AN31,AO31-$C31))</f>
        <v>0</v>
      </c>
      <c r="AQ31" s="41">
        <f>AT30*(1+AR$4/12)</f>
        <v>0</v>
      </c>
      <c r="AR31" s="41">
        <f>MAX(0,AQ31-AS$4)</f>
        <v>0</v>
      </c>
      <c r="AS31" s="41">
        <f>AO31+AR31</f>
        <v>0</v>
      </c>
      <c r="AT31" s="41">
        <f>MAX(0,MIN(AR31,AS31-$C31))</f>
        <v>0</v>
      </c>
    </row>
    <row r="32">
      <c r="A32" s="40" t="n">
        <v>26</v>
      </c>
      <c r="B32" s="40" t="str">
        <f>CHOOSE(MONTH(EDATE('4 Дългове'!$D$20,A32-1)),"януари","февруари","март","април","май","юни","юли","август","септември","октомври","ноември","декември")&amp;" "&amp;YEAR(EDATE('4 Дългове'!$D$20,A32-1))&amp;" г."</f>
        <v>декември 2028 г.</v>
      </c>
      <c r="C32" s="41">
        <f>$C$4-(G32+K32+O32+S32+W32+AA32+AE32+AI32+AM32+AQ32)+(H32+L32+P32+T32+X32+AB32+AF32+AJ32+AN32+AR32)</f>
        <v>470</v>
      </c>
      <c r="D32" s="41">
        <f>(G32+K32+O32+S32+W32+AA32+AE32+AI32+AM32+AQ32)-(J31+N31+R31+V31+Z31+AD31+AH31+AL31+AP31+AT31)</f>
        <v>0</v>
      </c>
      <c r="E32" s="41">
        <f>J32+N32+R32+V32+Z32+AD32+AH32+AL32+AP32+AT32</f>
        <v>0</v>
      </c>
      <c r="F32" s="40" t="str">
        <f>IF(AND(E32&lt;0.005,E31&gt;=0.005),A32,"")</f>
        <v/>
      </c>
      <c r="G32" s="41">
        <f>J31*(1+H$4/12)</f>
        <v>0</v>
      </c>
      <c r="H32" s="41">
        <f>MAX(0,G32-I$4)</f>
        <v>0</v>
      </c>
      <c r="I32" s="41">
        <f>H32</f>
        <v>0</v>
      </c>
      <c r="J32" s="41">
        <f>MAX(0,MIN(H32,I32-$C32))</f>
        <v>0</v>
      </c>
      <c r="K32" s="41">
        <f>N31*(1+L$4/12)</f>
        <v>0</v>
      </c>
      <c r="L32" s="41">
        <f>MAX(0,K32-M$4)</f>
        <v>0</v>
      </c>
      <c r="M32" s="41">
        <f>I32+L32</f>
        <v>0</v>
      </c>
      <c r="N32" s="41">
        <f>MAX(0,MIN(L32,M32-$C32))</f>
        <v>0</v>
      </c>
      <c r="O32" s="41">
        <f>R31*(1+P$4/12)</f>
        <v>0</v>
      </c>
      <c r="P32" s="41">
        <f>MAX(0,O32-Q$4)</f>
        <v>0</v>
      </c>
      <c r="Q32" s="41">
        <f>M32+P32</f>
        <v>0</v>
      </c>
      <c r="R32" s="41">
        <f>MAX(0,MIN(P32,Q32-$C32))</f>
        <v>0</v>
      </c>
      <c r="S32" s="41">
        <f>V31*(1+T$4/12)</f>
        <v>0</v>
      </c>
      <c r="T32" s="41">
        <f>MAX(0,S32-U$4)</f>
        <v>0</v>
      </c>
      <c r="U32" s="41">
        <f>Q32+T32</f>
        <v>0</v>
      </c>
      <c r="V32" s="41">
        <f>MAX(0,MIN(T32,U32-$C32))</f>
        <v>0</v>
      </c>
      <c r="W32" s="41">
        <f>Z31*(1+X$4/12)</f>
        <v>0</v>
      </c>
      <c r="X32" s="41">
        <f>MAX(0,W32-Y$4)</f>
        <v>0</v>
      </c>
      <c r="Y32" s="41">
        <f>U32+X32</f>
        <v>0</v>
      </c>
      <c r="Z32" s="41">
        <f>MAX(0,MIN(X32,Y32-$C32))</f>
        <v>0</v>
      </c>
      <c r="AA32" s="41">
        <f>AD31*(1+AB$4/12)</f>
        <v>0</v>
      </c>
      <c r="AB32" s="41">
        <f>MAX(0,AA32-AC$4)</f>
        <v>0</v>
      </c>
      <c r="AC32" s="41">
        <f>Y32+AB32</f>
        <v>0</v>
      </c>
      <c r="AD32" s="41">
        <f>MAX(0,MIN(AB32,AC32-$C32))</f>
        <v>0</v>
      </c>
      <c r="AE32" s="41">
        <f>AH31*(1+AF$4/12)</f>
        <v>0</v>
      </c>
      <c r="AF32" s="41">
        <f>MAX(0,AE32-AG$4)</f>
        <v>0</v>
      </c>
      <c r="AG32" s="41">
        <f>AC32+AF32</f>
        <v>0</v>
      </c>
      <c r="AH32" s="41">
        <f>MAX(0,MIN(AF32,AG32-$C32))</f>
        <v>0</v>
      </c>
      <c r="AI32" s="41">
        <f>AL31*(1+AJ$4/12)</f>
        <v>0</v>
      </c>
      <c r="AJ32" s="41">
        <f>MAX(0,AI32-AK$4)</f>
        <v>0</v>
      </c>
      <c r="AK32" s="41">
        <f>AG32+AJ32</f>
        <v>0</v>
      </c>
      <c r="AL32" s="41">
        <f>MAX(0,MIN(AJ32,AK32-$C32))</f>
        <v>0</v>
      </c>
      <c r="AM32" s="41">
        <f>AP31*(1+AN$4/12)</f>
        <v>0</v>
      </c>
      <c r="AN32" s="41">
        <f>MAX(0,AM32-AO$4)</f>
        <v>0</v>
      </c>
      <c r="AO32" s="41">
        <f>AK32+AN32</f>
        <v>0</v>
      </c>
      <c r="AP32" s="41">
        <f>MAX(0,MIN(AN32,AO32-$C32))</f>
        <v>0</v>
      </c>
      <c r="AQ32" s="41">
        <f>AT31*(1+AR$4/12)</f>
        <v>0</v>
      </c>
      <c r="AR32" s="41">
        <f>MAX(0,AQ32-AS$4)</f>
        <v>0</v>
      </c>
      <c r="AS32" s="41">
        <f>AO32+AR32</f>
        <v>0</v>
      </c>
      <c r="AT32" s="41">
        <f>MAX(0,MIN(AR32,AS32-$C32))</f>
        <v>0</v>
      </c>
    </row>
    <row r="33">
      <c r="A33" s="40" t="n">
        <v>27</v>
      </c>
      <c r="B33" s="40" t="str">
        <f>CHOOSE(MONTH(EDATE('4 Дългове'!$D$20,A33-1)),"януари","февруари","март","април","май","юни","юли","август","септември","октомври","ноември","декември")&amp;" "&amp;YEAR(EDATE('4 Дългове'!$D$20,A33-1))&amp;" г."</f>
        <v>януари 2029 г.</v>
      </c>
      <c r="C33" s="41">
        <f>$C$4-(G33+K33+O33+S33+W33+AA33+AE33+AI33+AM33+AQ33)+(H33+L33+P33+T33+X33+AB33+AF33+AJ33+AN33+AR33)</f>
        <v>470</v>
      </c>
      <c r="D33" s="41">
        <f>(G33+K33+O33+S33+W33+AA33+AE33+AI33+AM33+AQ33)-(J32+N32+R32+V32+Z32+AD32+AH32+AL32+AP32+AT32)</f>
        <v>0</v>
      </c>
      <c r="E33" s="41">
        <f>J33+N33+R33+V33+Z33+AD33+AH33+AL33+AP33+AT33</f>
        <v>0</v>
      </c>
      <c r="F33" s="40" t="str">
        <f>IF(AND(E33&lt;0.005,E32&gt;=0.005),A33,"")</f>
        <v/>
      </c>
      <c r="G33" s="41">
        <f>J32*(1+H$4/12)</f>
        <v>0</v>
      </c>
      <c r="H33" s="41">
        <f>MAX(0,G33-I$4)</f>
        <v>0</v>
      </c>
      <c r="I33" s="41">
        <f>H33</f>
        <v>0</v>
      </c>
      <c r="J33" s="41">
        <f>MAX(0,MIN(H33,I33-$C33))</f>
        <v>0</v>
      </c>
      <c r="K33" s="41">
        <f>N32*(1+L$4/12)</f>
        <v>0</v>
      </c>
      <c r="L33" s="41">
        <f>MAX(0,K33-M$4)</f>
        <v>0</v>
      </c>
      <c r="M33" s="41">
        <f>I33+L33</f>
        <v>0</v>
      </c>
      <c r="N33" s="41">
        <f>MAX(0,MIN(L33,M33-$C33))</f>
        <v>0</v>
      </c>
      <c r="O33" s="41">
        <f>R32*(1+P$4/12)</f>
        <v>0</v>
      </c>
      <c r="P33" s="41">
        <f>MAX(0,O33-Q$4)</f>
        <v>0</v>
      </c>
      <c r="Q33" s="41">
        <f>M33+P33</f>
        <v>0</v>
      </c>
      <c r="R33" s="41">
        <f>MAX(0,MIN(P33,Q33-$C33))</f>
        <v>0</v>
      </c>
      <c r="S33" s="41">
        <f>V32*(1+T$4/12)</f>
        <v>0</v>
      </c>
      <c r="T33" s="41">
        <f>MAX(0,S33-U$4)</f>
        <v>0</v>
      </c>
      <c r="U33" s="41">
        <f>Q33+T33</f>
        <v>0</v>
      </c>
      <c r="V33" s="41">
        <f>MAX(0,MIN(T33,U33-$C33))</f>
        <v>0</v>
      </c>
      <c r="W33" s="41">
        <f>Z32*(1+X$4/12)</f>
        <v>0</v>
      </c>
      <c r="X33" s="41">
        <f>MAX(0,W33-Y$4)</f>
        <v>0</v>
      </c>
      <c r="Y33" s="41">
        <f>U33+X33</f>
        <v>0</v>
      </c>
      <c r="Z33" s="41">
        <f>MAX(0,MIN(X33,Y33-$C33))</f>
        <v>0</v>
      </c>
      <c r="AA33" s="41">
        <f>AD32*(1+AB$4/12)</f>
        <v>0</v>
      </c>
      <c r="AB33" s="41">
        <f>MAX(0,AA33-AC$4)</f>
        <v>0</v>
      </c>
      <c r="AC33" s="41">
        <f>Y33+AB33</f>
        <v>0</v>
      </c>
      <c r="AD33" s="41">
        <f>MAX(0,MIN(AB33,AC33-$C33))</f>
        <v>0</v>
      </c>
      <c r="AE33" s="41">
        <f>AH32*(1+AF$4/12)</f>
        <v>0</v>
      </c>
      <c r="AF33" s="41">
        <f>MAX(0,AE33-AG$4)</f>
        <v>0</v>
      </c>
      <c r="AG33" s="41">
        <f>AC33+AF33</f>
        <v>0</v>
      </c>
      <c r="AH33" s="41">
        <f>MAX(0,MIN(AF33,AG33-$C33))</f>
        <v>0</v>
      </c>
      <c r="AI33" s="41">
        <f>AL32*(1+AJ$4/12)</f>
        <v>0</v>
      </c>
      <c r="AJ33" s="41">
        <f>MAX(0,AI33-AK$4)</f>
        <v>0</v>
      </c>
      <c r="AK33" s="41">
        <f>AG33+AJ33</f>
        <v>0</v>
      </c>
      <c r="AL33" s="41">
        <f>MAX(0,MIN(AJ33,AK33-$C33))</f>
        <v>0</v>
      </c>
      <c r="AM33" s="41">
        <f>AP32*(1+AN$4/12)</f>
        <v>0</v>
      </c>
      <c r="AN33" s="41">
        <f>MAX(0,AM33-AO$4)</f>
        <v>0</v>
      </c>
      <c r="AO33" s="41">
        <f>AK33+AN33</f>
        <v>0</v>
      </c>
      <c r="AP33" s="41">
        <f>MAX(0,MIN(AN33,AO33-$C33))</f>
        <v>0</v>
      </c>
      <c r="AQ33" s="41">
        <f>AT32*(1+AR$4/12)</f>
        <v>0</v>
      </c>
      <c r="AR33" s="41">
        <f>MAX(0,AQ33-AS$4)</f>
        <v>0</v>
      </c>
      <c r="AS33" s="41">
        <f>AO33+AR33</f>
        <v>0</v>
      </c>
      <c r="AT33" s="41">
        <f>MAX(0,MIN(AR33,AS33-$C33))</f>
        <v>0</v>
      </c>
    </row>
    <row r="34">
      <c r="A34" s="40" t="n">
        <v>28</v>
      </c>
      <c r="B34" s="40" t="str">
        <f>CHOOSE(MONTH(EDATE('4 Дългове'!$D$20,A34-1)),"януари","февруари","март","април","май","юни","юли","август","септември","октомври","ноември","декември")&amp;" "&amp;YEAR(EDATE('4 Дългове'!$D$20,A34-1))&amp;" г."</f>
        <v>февруари 2029 г.</v>
      </c>
      <c r="C34" s="41">
        <f>$C$4-(G34+K34+O34+S34+W34+AA34+AE34+AI34+AM34+AQ34)+(H34+L34+P34+T34+X34+AB34+AF34+AJ34+AN34+AR34)</f>
        <v>470</v>
      </c>
      <c r="D34" s="41">
        <f>(G34+K34+O34+S34+W34+AA34+AE34+AI34+AM34+AQ34)-(J33+N33+R33+V33+Z33+AD33+AH33+AL33+AP33+AT33)</f>
        <v>0</v>
      </c>
      <c r="E34" s="41">
        <f>J34+N34+R34+V34+Z34+AD34+AH34+AL34+AP34+AT34</f>
        <v>0</v>
      </c>
      <c r="F34" s="40" t="str">
        <f>IF(AND(E34&lt;0.005,E33&gt;=0.005),A34,"")</f>
        <v/>
      </c>
      <c r="G34" s="41">
        <f>J33*(1+H$4/12)</f>
        <v>0</v>
      </c>
      <c r="H34" s="41">
        <f>MAX(0,G34-I$4)</f>
        <v>0</v>
      </c>
      <c r="I34" s="41">
        <f>H34</f>
        <v>0</v>
      </c>
      <c r="J34" s="41">
        <f>MAX(0,MIN(H34,I34-$C34))</f>
        <v>0</v>
      </c>
      <c r="K34" s="41">
        <f>N33*(1+L$4/12)</f>
        <v>0</v>
      </c>
      <c r="L34" s="41">
        <f>MAX(0,K34-M$4)</f>
        <v>0</v>
      </c>
      <c r="M34" s="41">
        <f>I34+L34</f>
        <v>0</v>
      </c>
      <c r="N34" s="41">
        <f>MAX(0,MIN(L34,M34-$C34))</f>
        <v>0</v>
      </c>
      <c r="O34" s="41">
        <f>R33*(1+P$4/12)</f>
        <v>0</v>
      </c>
      <c r="P34" s="41">
        <f>MAX(0,O34-Q$4)</f>
        <v>0</v>
      </c>
      <c r="Q34" s="41">
        <f>M34+P34</f>
        <v>0</v>
      </c>
      <c r="R34" s="41">
        <f>MAX(0,MIN(P34,Q34-$C34))</f>
        <v>0</v>
      </c>
      <c r="S34" s="41">
        <f>V33*(1+T$4/12)</f>
        <v>0</v>
      </c>
      <c r="T34" s="41">
        <f>MAX(0,S34-U$4)</f>
        <v>0</v>
      </c>
      <c r="U34" s="41">
        <f>Q34+T34</f>
        <v>0</v>
      </c>
      <c r="V34" s="41">
        <f>MAX(0,MIN(T34,U34-$C34))</f>
        <v>0</v>
      </c>
      <c r="W34" s="41">
        <f>Z33*(1+X$4/12)</f>
        <v>0</v>
      </c>
      <c r="X34" s="41">
        <f>MAX(0,W34-Y$4)</f>
        <v>0</v>
      </c>
      <c r="Y34" s="41">
        <f>U34+X34</f>
        <v>0</v>
      </c>
      <c r="Z34" s="41">
        <f>MAX(0,MIN(X34,Y34-$C34))</f>
        <v>0</v>
      </c>
      <c r="AA34" s="41">
        <f>AD33*(1+AB$4/12)</f>
        <v>0</v>
      </c>
      <c r="AB34" s="41">
        <f>MAX(0,AA34-AC$4)</f>
        <v>0</v>
      </c>
      <c r="AC34" s="41">
        <f>Y34+AB34</f>
        <v>0</v>
      </c>
      <c r="AD34" s="41">
        <f>MAX(0,MIN(AB34,AC34-$C34))</f>
        <v>0</v>
      </c>
      <c r="AE34" s="41">
        <f>AH33*(1+AF$4/12)</f>
        <v>0</v>
      </c>
      <c r="AF34" s="41">
        <f>MAX(0,AE34-AG$4)</f>
        <v>0</v>
      </c>
      <c r="AG34" s="41">
        <f>AC34+AF34</f>
        <v>0</v>
      </c>
      <c r="AH34" s="41">
        <f>MAX(0,MIN(AF34,AG34-$C34))</f>
        <v>0</v>
      </c>
      <c r="AI34" s="41">
        <f>AL33*(1+AJ$4/12)</f>
        <v>0</v>
      </c>
      <c r="AJ34" s="41">
        <f>MAX(0,AI34-AK$4)</f>
        <v>0</v>
      </c>
      <c r="AK34" s="41">
        <f>AG34+AJ34</f>
        <v>0</v>
      </c>
      <c r="AL34" s="41">
        <f>MAX(0,MIN(AJ34,AK34-$C34))</f>
        <v>0</v>
      </c>
      <c r="AM34" s="41">
        <f>AP33*(1+AN$4/12)</f>
        <v>0</v>
      </c>
      <c r="AN34" s="41">
        <f>MAX(0,AM34-AO$4)</f>
        <v>0</v>
      </c>
      <c r="AO34" s="41">
        <f>AK34+AN34</f>
        <v>0</v>
      </c>
      <c r="AP34" s="41">
        <f>MAX(0,MIN(AN34,AO34-$C34))</f>
        <v>0</v>
      </c>
      <c r="AQ34" s="41">
        <f>AT33*(1+AR$4/12)</f>
        <v>0</v>
      </c>
      <c r="AR34" s="41">
        <f>MAX(0,AQ34-AS$4)</f>
        <v>0</v>
      </c>
      <c r="AS34" s="41">
        <f>AO34+AR34</f>
        <v>0</v>
      </c>
      <c r="AT34" s="41">
        <f>MAX(0,MIN(AR34,AS34-$C34))</f>
        <v>0</v>
      </c>
    </row>
    <row r="35">
      <c r="A35" s="40" t="n">
        <v>29</v>
      </c>
      <c r="B35" s="40" t="str">
        <f>CHOOSE(MONTH(EDATE('4 Дългове'!$D$20,A35-1)),"януари","февруари","март","април","май","юни","юли","август","септември","октомври","ноември","декември")&amp;" "&amp;YEAR(EDATE('4 Дългове'!$D$20,A35-1))&amp;" г."</f>
        <v>март 2029 г.</v>
      </c>
      <c r="C35" s="41">
        <f>$C$4-(G35+K35+O35+S35+W35+AA35+AE35+AI35+AM35+AQ35)+(H35+L35+P35+T35+X35+AB35+AF35+AJ35+AN35+AR35)</f>
        <v>470</v>
      </c>
      <c r="D35" s="41">
        <f>(G35+K35+O35+S35+W35+AA35+AE35+AI35+AM35+AQ35)-(J34+N34+R34+V34+Z34+AD34+AH34+AL34+AP34+AT34)</f>
        <v>0</v>
      </c>
      <c r="E35" s="41">
        <f>J35+N35+R35+V35+Z35+AD35+AH35+AL35+AP35+AT35</f>
        <v>0</v>
      </c>
      <c r="F35" s="40" t="str">
        <f>IF(AND(E35&lt;0.005,E34&gt;=0.005),A35,"")</f>
        <v/>
      </c>
      <c r="G35" s="41">
        <f>J34*(1+H$4/12)</f>
        <v>0</v>
      </c>
      <c r="H35" s="41">
        <f>MAX(0,G35-I$4)</f>
        <v>0</v>
      </c>
      <c r="I35" s="41">
        <f>H35</f>
        <v>0</v>
      </c>
      <c r="J35" s="41">
        <f>MAX(0,MIN(H35,I35-$C35))</f>
        <v>0</v>
      </c>
      <c r="K35" s="41">
        <f>N34*(1+L$4/12)</f>
        <v>0</v>
      </c>
      <c r="L35" s="41">
        <f>MAX(0,K35-M$4)</f>
        <v>0</v>
      </c>
      <c r="M35" s="41">
        <f>I35+L35</f>
        <v>0</v>
      </c>
      <c r="N35" s="41">
        <f>MAX(0,MIN(L35,M35-$C35))</f>
        <v>0</v>
      </c>
      <c r="O35" s="41">
        <f>R34*(1+P$4/12)</f>
        <v>0</v>
      </c>
      <c r="P35" s="41">
        <f>MAX(0,O35-Q$4)</f>
        <v>0</v>
      </c>
      <c r="Q35" s="41">
        <f>M35+P35</f>
        <v>0</v>
      </c>
      <c r="R35" s="41">
        <f>MAX(0,MIN(P35,Q35-$C35))</f>
        <v>0</v>
      </c>
      <c r="S35" s="41">
        <f>V34*(1+T$4/12)</f>
        <v>0</v>
      </c>
      <c r="T35" s="41">
        <f>MAX(0,S35-U$4)</f>
        <v>0</v>
      </c>
      <c r="U35" s="41">
        <f>Q35+T35</f>
        <v>0</v>
      </c>
      <c r="V35" s="41">
        <f>MAX(0,MIN(T35,U35-$C35))</f>
        <v>0</v>
      </c>
      <c r="W35" s="41">
        <f>Z34*(1+X$4/12)</f>
        <v>0</v>
      </c>
      <c r="X35" s="41">
        <f>MAX(0,W35-Y$4)</f>
        <v>0</v>
      </c>
      <c r="Y35" s="41">
        <f>U35+X35</f>
        <v>0</v>
      </c>
      <c r="Z35" s="41">
        <f>MAX(0,MIN(X35,Y35-$C35))</f>
        <v>0</v>
      </c>
      <c r="AA35" s="41">
        <f>AD34*(1+AB$4/12)</f>
        <v>0</v>
      </c>
      <c r="AB35" s="41">
        <f>MAX(0,AA35-AC$4)</f>
        <v>0</v>
      </c>
      <c r="AC35" s="41">
        <f>Y35+AB35</f>
        <v>0</v>
      </c>
      <c r="AD35" s="41">
        <f>MAX(0,MIN(AB35,AC35-$C35))</f>
        <v>0</v>
      </c>
      <c r="AE35" s="41">
        <f>AH34*(1+AF$4/12)</f>
        <v>0</v>
      </c>
      <c r="AF35" s="41">
        <f>MAX(0,AE35-AG$4)</f>
        <v>0</v>
      </c>
      <c r="AG35" s="41">
        <f>AC35+AF35</f>
        <v>0</v>
      </c>
      <c r="AH35" s="41">
        <f>MAX(0,MIN(AF35,AG35-$C35))</f>
        <v>0</v>
      </c>
      <c r="AI35" s="41">
        <f>AL34*(1+AJ$4/12)</f>
        <v>0</v>
      </c>
      <c r="AJ35" s="41">
        <f>MAX(0,AI35-AK$4)</f>
        <v>0</v>
      </c>
      <c r="AK35" s="41">
        <f>AG35+AJ35</f>
        <v>0</v>
      </c>
      <c r="AL35" s="41">
        <f>MAX(0,MIN(AJ35,AK35-$C35))</f>
        <v>0</v>
      </c>
      <c r="AM35" s="41">
        <f>AP34*(1+AN$4/12)</f>
        <v>0</v>
      </c>
      <c r="AN35" s="41">
        <f>MAX(0,AM35-AO$4)</f>
        <v>0</v>
      </c>
      <c r="AO35" s="41">
        <f>AK35+AN35</f>
        <v>0</v>
      </c>
      <c r="AP35" s="41">
        <f>MAX(0,MIN(AN35,AO35-$C35))</f>
        <v>0</v>
      </c>
      <c r="AQ35" s="41">
        <f>AT34*(1+AR$4/12)</f>
        <v>0</v>
      </c>
      <c r="AR35" s="41">
        <f>MAX(0,AQ35-AS$4)</f>
        <v>0</v>
      </c>
      <c r="AS35" s="41">
        <f>AO35+AR35</f>
        <v>0</v>
      </c>
      <c r="AT35" s="41">
        <f>MAX(0,MIN(AR35,AS35-$C35))</f>
        <v>0</v>
      </c>
    </row>
    <row r="36">
      <c r="A36" s="40" t="n">
        <v>30</v>
      </c>
      <c r="B36" s="40" t="str">
        <f>CHOOSE(MONTH(EDATE('4 Дългове'!$D$20,A36-1)),"януари","февруари","март","април","май","юни","юли","август","септември","октомври","ноември","декември")&amp;" "&amp;YEAR(EDATE('4 Дългове'!$D$20,A36-1))&amp;" г."</f>
        <v>април 2029 г.</v>
      </c>
      <c r="C36" s="41">
        <f>$C$4-(G36+K36+O36+S36+W36+AA36+AE36+AI36+AM36+AQ36)+(H36+L36+P36+T36+X36+AB36+AF36+AJ36+AN36+AR36)</f>
        <v>470</v>
      </c>
      <c r="D36" s="41">
        <f>(G36+K36+O36+S36+W36+AA36+AE36+AI36+AM36+AQ36)-(J35+N35+R35+V35+Z35+AD35+AH35+AL35+AP35+AT35)</f>
        <v>0</v>
      </c>
      <c r="E36" s="41">
        <f>J36+N36+R36+V36+Z36+AD36+AH36+AL36+AP36+AT36</f>
        <v>0</v>
      </c>
      <c r="F36" s="40" t="str">
        <f>IF(AND(E36&lt;0.005,E35&gt;=0.005),A36,"")</f>
        <v/>
      </c>
      <c r="G36" s="41">
        <f>J35*(1+H$4/12)</f>
        <v>0</v>
      </c>
      <c r="H36" s="41">
        <f>MAX(0,G36-I$4)</f>
        <v>0</v>
      </c>
      <c r="I36" s="41">
        <f>H36</f>
        <v>0</v>
      </c>
      <c r="J36" s="41">
        <f>MAX(0,MIN(H36,I36-$C36))</f>
        <v>0</v>
      </c>
      <c r="K36" s="41">
        <f>N35*(1+L$4/12)</f>
        <v>0</v>
      </c>
      <c r="L36" s="41">
        <f>MAX(0,K36-M$4)</f>
        <v>0</v>
      </c>
      <c r="M36" s="41">
        <f>I36+L36</f>
        <v>0</v>
      </c>
      <c r="N36" s="41">
        <f>MAX(0,MIN(L36,M36-$C36))</f>
        <v>0</v>
      </c>
      <c r="O36" s="41">
        <f>R35*(1+P$4/12)</f>
        <v>0</v>
      </c>
      <c r="P36" s="41">
        <f>MAX(0,O36-Q$4)</f>
        <v>0</v>
      </c>
      <c r="Q36" s="41">
        <f>M36+P36</f>
        <v>0</v>
      </c>
      <c r="R36" s="41">
        <f>MAX(0,MIN(P36,Q36-$C36))</f>
        <v>0</v>
      </c>
      <c r="S36" s="41">
        <f>V35*(1+T$4/12)</f>
        <v>0</v>
      </c>
      <c r="T36" s="41">
        <f>MAX(0,S36-U$4)</f>
        <v>0</v>
      </c>
      <c r="U36" s="41">
        <f>Q36+T36</f>
        <v>0</v>
      </c>
      <c r="V36" s="41">
        <f>MAX(0,MIN(T36,U36-$C36))</f>
        <v>0</v>
      </c>
      <c r="W36" s="41">
        <f>Z35*(1+X$4/12)</f>
        <v>0</v>
      </c>
      <c r="X36" s="41">
        <f>MAX(0,W36-Y$4)</f>
        <v>0</v>
      </c>
      <c r="Y36" s="41">
        <f>U36+X36</f>
        <v>0</v>
      </c>
      <c r="Z36" s="41">
        <f>MAX(0,MIN(X36,Y36-$C36))</f>
        <v>0</v>
      </c>
      <c r="AA36" s="41">
        <f>AD35*(1+AB$4/12)</f>
        <v>0</v>
      </c>
      <c r="AB36" s="41">
        <f>MAX(0,AA36-AC$4)</f>
        <v>0</v>
      </c>
      <c r="AC36" s="41">
        <f>Y36+AB36</f>
        <v>0</v>
      </c>
      <c r="AD36" s="41">
        <f>MAX(0,MIN(AB36,AC36-$C36))</f>
        <v>0</v>
      </c>
      <c r="AE36" s="41">
        <f>AH35*(1+AF$4/12)</f>
        <v>0</v>
      </c>
      <c r="AF36" s="41">
        <f>MAX(0,AE36-AG$4)</f>
        <v>0</v>
      </c>
      <c r="AG36" s="41">
        <f>AC36+AF36</f>
        <v>0</v>
      </c>
      <c r="AH36" s="41">
        <f>MAX(0,MIN(AF36,AG36-$C36))</f>
        <v>0</v>
      </c>
      <c r="AI36" s="41">
        <f>AL35*(1+AJ$4/12)</f>
        <v>0</v>
      </c>
      <c r="AJ36" s="41">
        <f>MAX(0,AI36-AK$4)</f>
        <v>0</v>
      </c>
      <c r="AK36" s="41">
        <f>AG36+AJ36</f>
        <v>0</v>
      </c>
      <c r="AL36" s="41">
        <f>MAX(0,MIN(AJ36,AK36-$C36))</f>
        <v>0</v>
      </c>
      <c r="AM36" s="41">
        <f>AP35*(1+AN$4/12)</f>
        <v>0</v>
      </c>
      <c r="AN36" s="41">
        <f>MAX(0,AM36-AO$4)</f>
        <v>0</v>
      </c>
      <c r="AO36" s="41">
        <f>AK36+AN36</f>
        <v>0</v>
      </c>
      <c r="AP36" s="41">
        <f>MAX(0,MIN(AN36,AO36-$C36))</f>
        <v>0</v>
      </c>
      <c r="AQ36" s="41">
        <f>AT35*(1+AR$4/12)</f>
        <v>0</v>
      </c>
      <c r="AR36" s="41">
        <f>MAX(0,AQ36-AS$4)</f>
        <v>0</v>
      </c>
      <c r="AS36" s="41">
        <f>AO36+AR36</f>
        <v>0</v>
      </c>
      <c r="AT36" s="41">
        <f>MAX(0,MIN(AR36,AS36-$C36))</f>
        <v>0</v>
      </c>
    </row>
    <row r="37">
      <c r="A37" s="40" t="n">
        <v>31</v>
      </c>
      <c r="B37" s="40" t="str">
        <f>CHOOSE(MONTH(EDATE('4 Дългове'!$D$20,A37-1)),"януари","февруари","март","април","май","юни","юли","август","септември","октомври","ноември","декември")&amp;" "&amp;YEAR(EDATE('4 Дългове'!$D$20,A37-1))&amp;" г."</f>
        <v>май 2029 г.</v>
      </c>
      <c r="C37" s="41">
        <f>$C$4-(G37+K37+O37+S37+W37+AA37+AE37+AI37+AM37+AQ37)+(H37+L37+P37+T37+X37+AB37+AF37+AJ37+AN37+AR37)</f>
        <v>470</v>
      </c>
      <c r="D37" s="41">
        <f>(G37+K37+O37+S37+W37+AA37+AE37+AI37+AM37+AQ37)-(J36+N36+R36+V36+Z36+AD36+AH36+AL36+AP36+AT36)</f>
        <v>0</v>
      </c>
      <c r="E37" s="41">
        <f>J37+N37+R37+V37+Z37+AD37+AH37+AL37+AP37+AT37</f>
        <v>0</v>
      </c>
      <c r="F37" s="40" t="str">
        <f>IF(AND(E37&lt;0.005,E36&gt;=0.005),A37,"")</f>
        <v/>
      </c>
      <c r="G37" s="41">
        <f>J36*(1+H$4/12)</f>
        <v>0</v>
      </c>
      <c r="H37" s="41">
        <f>MAX(0,G37-I$4)</f>
        <v>0</v>
      </c>
      <c r="I37" s="41">
        <f>H37</f>
        <v>0</v>
      </c>
      <c r="J37" s="41">
        <f>MAX(0,MIN(H37,I37-$C37))</f>
        <v>0</v>
      </c>
      <c r="K37" s="41">
        <f>N36*(1+L$4/12)</f>
        <v>0</v>
      </c>
      <c r="L37" s="41">
        <f>MAX(0,K37-M$4)</f>
        <v>0</v>
      </c>
      <c r="M37" s="41">
        <f>I37+L37</f>
        <v>0</v>
      </c>
      <c r="N37" s="41">
        <f>MAX(0,MIN(L37,M37-$C37))</f>
        <v>0</v>
      </c>
      <c r="O37" s="41">
        <f>R36*(1+P$4/12)</f>
        <v>0</v>
      </c>
      <c r="P37" s="41">
        <f>MAX(0,O37-Q$4)</f>
        <v>0</v>
      </c>
      <c r="Q37" s="41">
        <f>M37+P37</f>
        <v>0</v>
      </c>
      <c r="R37" s="41">
        <f>MAX(0,MIN(P37,Q37-$C37))</f>
        <v>0</v>
      </c>
      <c r="S37" s="41">
        <f>V36*(1+T$4/12)</f>
        <v>0</v>
      </c>
      <c r="T37" s="41">
        <f>MAX(0,S37-U$4)</f>
        <v>0</v>
      </c>
      <c r="U37" s="41">
        <f>Q37+T37</f>
        <v>0</v>
      </c>
      <c r="V37" s="41">
        <f>MAX(0,MIN(T37,U37-$C37))</f>
        <v>0</v>
      </c>
      <c r="W37" s="41">
        <f>Z36*(1+X$4/12)</f>
        <v>0</v>
      </c>
      <c r="X37" s="41">
        <f>MAX(0,W37-Y$4)</f>
        <v>0</v>
      </c>
      <c r="Y37" s="41">
        <f>U37+X37</f>
        <v>0</v>
      </c>
      <c r="Z37" s="41">
        <f>MAX(0,MIN(X37,Y37-$C37))</f>
        <v>0</v>
      </c>
      <c r="AA37" s="41">
        <f>AD36*(1+AB$4/12)</f>
        <v>0</v>
      </c>
      <c r="AB37" s="41">
        <f>MAX(0,AA37-AC$4)</f>
        <v>0</v>
      </c>
      <c r="AC37" s="41">
        <f>Y37+AB37</f>
        <v>0</v>
      </c>
      <c r="AD37" s="41">
        <f>MAX(0,MIN(AB37,AC37-$C37))</f>
        <v>0</v>
      </c>
      <c r="AE37" s="41">
        <f>AH36*(1+AF$4/12)</f>
        <v>0</v>
      </c>
      <c r="AF37" s="41">
        <f>MAX(0,AE37-AG$4)</f>
        <v>0</v>
      </c>
      <c r="AG37" s="41">
        <f>AC37+AF37</f>
        <v>0</v>
      </c>
      <c r="AH37" s="41">
        <f>MAX(0,MIN(AF37,AG37-$C37))</f>
        <v>0</v>
      </c>
      <c r="AI37" s="41">
        <f>AL36*(1+AJ$4/12)</f>
        <v>0</v>
      </c>
      <c r="AJ37" s="41">
        <f>MAX(0,AI37-AK$4)</f>
        <v>0</v>
      </c>
      <c r="AK37" s="41">
        <f>AG37+AJ37</f>
        <v>0</v>
      </c>
      <c r="AL37" s="41">
        <f>MAX(0,MIN(AJ37,AK37-$C37))</f>
        <v>0</v>
      </c>
      <c r="AM37" s="41">
        <f>AP36*(1+AN$4/12)</f>
        <v>0</v>
      </c>
      <c r="AN37" s="41">
        <f>MAX(0,AM37-AO$4)</f>
        <v>0</v>
      </c>
      <c r="AO37" s="41">
        <f>AK37+AN37</f>
        <v>0</v>
      </c>
      <c r="AP37" s="41">
        <f>MAX(0,MIN(AN37,AO37-$C37))</f>
        <v>0</v>
      </c>
      <c r="AQ37" s="41">
        <f>AT36*(1+AR$4/12)</f>
        <v>0</v>
      </c>
      <c r="AR37" s="41">
        <f>MAX(0,AQ37-AS$4)</f>
        <v>0</v>
      </c>
      <c r="AS37" s="41">
        <f>AO37+AR37</f>
        <v>0</v>
      </c>
      <c r="AT37" s="41">
        <f>MAX(0,MIN(AR37,AS37-$C37))</f>
        <v>0</v>
      </c>
    </row>
    <row r="38">
      <c r="A38" s="40" t="n">
        <v>32</v>
      </c>
      <c r="B38" s="40" t="str">
        <f>CHOOSE(MONTH(EDATE('4 Дългове'!$D$20,A38-1)),"януари","февруари","март","април","май","юни","юли","август","септември","октомври","ноември","декември")&amp;" "&amp;YEAR(EDATE('4 Дългове'!$D$20,A38-1))&amp;" г."</f>
        <v>юни 2029 г.</v>
      </c>
      <c r="C38" s="41">
        <f>$C$4-(G38+K38+O38+S38+W38+AA38+AE38+AI38+AM38+AQ38)+(H38+L38+P38+T38+X38+AB38+AF38+AJ38+AN38+AR38)</f>
        <v>470</v>
      </c>
      <c r="D38" s="41">
        <f>(G38+K38+O38+S38+W38+AA38+AE38+AI38+AM38+AQ38)-(J37+N37+R37+V37+Z37+AD37+AH37+AL37+AP37+AT37)</f>
        <v>0</v>
      </c>
      <c r="E38" s="41">
        <f>J38+N38+R38+V38+Z38+AD38+AH38+AL38+AP38+AT38</f>
        <v>0</v>
      </c>
      <c r="F38" s="40" t="str">
        <f>IF(AND(E38&lt;0.005,E37&gt;=0.005),A38,"")</f>
        <v/>
      </c>
      <c r="G38" s="41">
        <f>J37*(1+H$4/12)</f>
        <v>0</v>
      </c>
      <c r="H38" s="41">
        <f>MAX(0,G38-I$4)</f>
        <v>0</v>
      </c>
      <c r="I38" s="41">
        <f>H38</f>
        <v>0</v>
      </c>
      <c r="J38" s="41">
        <f>MAX(0,MIN(H38,I38-$C38))</f>
        <v>0</v>
      </c>
      <c r="K38" s="41">
        <f>N37*(1+L$4/12)</f>
        <v>0</v>
      </c>
      <c r="L38" s="41">
        <f>MAX(0,K38-M$4)</f>
        <v>0</v>
      </c>
      <c r="M38" s="41">
        <f>I38+L38</f>
        <v>0</v>
      </c>
      <c r="N38" s="41">
        <f>MAX(0,MIN(L38,M38-$C38))</f>
        <v>0</v>
      </c>
      <c r="O38" s="41">
        <f>R37*(1+P$4/12)</f>
        <v>0</v>
      </c>
      <c r="P38" s="41">
        <f>MAX(0,O38-Q$4)</f>
        <v>0</v>
      </c>
      <c r="Q38" s="41">
        <f>M38+P38</f>
        <v>0</v>
      </c>
      <c r="R38" s="41">
        <f>MAX(0,MIN(P38,Q38-$C38))</f>
        <v>0</v>
      </c>
      <c r="S38" s="41">
        <f>V37*(1+T$4/12)</f>
        <v>0</v>
      </c>
      <c r="T38" s="41">
        <f>MAX(0,S38-U$4)</f>
        <v>0</v>
      </c>
      <c r="U38" s="41">
        <f>Q38+T38</f>
        <v>0</v>
      </c>
      <c r="V38" s="41">
        <f>MAX(0,MIN(T38,U38-$C38))</f>
        <v>0</v>
      </c>
      <c r="W38" s="41">
        <f>Z37*(1+X$4/12)</f>
        <v>0</v>
      </c>
      <c r="X38" s="41">
        <f>MAX(0,W38-Y$4)</f>
        <v>0</v>
      </c>
      <c r="Y38" s="41">
        <f>U38+X38</f>
        <v>0</v>
      </c>
      <c r="Z38" s="41">
        <f>MAX(0,MIN(X38,Y38-$C38))</f>
        <v>0</v>
      </c>
      <c r="AA38" s="41">
        <f>AD37*(1+AB$4/12)</f>
        <v>0</v>
      </c>
      <c r="AB38" s="41">
        <f>MAX(0,AA38-AC$4)</f>
        <v>0</v>
      </c>
      <c r="AC38" s="41">
        <f>Y38+AB38</f>
        <v>0</v>
      </c>
      <c r="AD38" s="41">
        <f>MAX(0,MIN(AB38,AC38-$C38))</f>
        <v>0</v>
      </c>
      <c r="AE38" s="41">
        <f>AH37*(1+AF$4/12)</f>
        <v>0</v>
      </c>
      <c r="AF38" s="41">
        <f>MAX(0,AE38-AG$4)</f>
        <v>0</v>
      </c>
      <c r="AG38" s="41">
        <f>AC38+AF38</f>
        <v>0</v>
      </c>
      <c r="AH38" s="41">
        <f>MAX(0,MIN(AF38,AG38-$C38))</f>
        <v>0</v>
      </c>
      <c r="AI38" s="41">
        <f>AL37*(1+AJ$4/12)</f>
        <v>0</v>
      </c>
      <c r="AJ38" s="41">
        <f>MAX(0,AI38-AK$4)</f>
        <v>0</v>
      </c>
      <c r="AK38" s="41">
        <f>AG38+AJ38</f>
        <v>0</v>
      </c>
      <c r="AL38" s="41">
        <f>MAX(0,MIN(AJ38,AK38-$C38))</f>
        <v>0</v>
      </c>
      <c r="AM38" s="41">
        <f>AP37*(1+AN$4/12)</f>
        <v>0</v>
      </c>
      <c r="AN38" s="41">
        <f>MAX(0,AM38-AO$4)</f>
        <v>0</v>
      </c>
      <c r="AO38" s="41">
        <f>AK38+AN38</f>
        <v>0</v>
      </c>
      <c r="AP38" s="41">
        <f>MAX(0,MIN(AN38,AO38-$C38))</f>
        <v>0</v>
      </c>
      <c r="AQ38" s="41">
        <f>AT37*(1+AR$4/12)</f>
        <v>0</v>
      </c>
      <c r="AR38" s="41">
        <f>MAX(0,AQ38-AS$4)</f>
        <v>0</v>
      </c>
      <c r="AS38" s="41">
        <f>AO38+AR38</f>
        <v>0</v>
      </c>
      <c r="AT38" s="41">
        <f>MAX(0,MIN(AR38,AS38-$C38))</f>
        <v>0</v>
      </c>
    </row>
    <row r="39">
      <c r="A39" s="40" t="n">
        <v>33</v>
      </c>
      <c r="B39" s="40" t="str">
        <f>CHOOSE(MONTH(EDATE('4 Дългове'!$D$20,A39-1)),"януари","февруари","март","април","май","юни","юли","август","септември","октомври","ноември","декември")&amp;" "&amp;YEAR(EDATE('4 Дългове'!$D$20,A39-1))&amp;" г."</f>
        <v>юли 2029 г.</v>
      </c>
      <c r="C39" s="41">
        <f>$C$4-(G39+K39+O39+S39+W39+AA39+AE39+AI39+AM39+AQ39)+(H39+L39+P39+T39+X39+AB39+AF39+AJ39+AN39+AR39)</f>
        <v>470</v>
      </c>
      <c r="D39" s="41">
        <f>(G39+K39+O39+S39+W39+AA39+AE39+AI39+AM39+AQ39)-(J38+N38+R38+V38+Z38+AD38+AH38+AL38+AP38+AT38)</f>
        <v>0</v>
      </c>
      <c r="E39" s="41">
        <f>J39+N39+R39+V39+Z39+AD39+AH39+AL39+AP39+AT39</f>
        <v>0</v>
      </c>
      <c r="F39" s="40" t="str">
        <f>IF(AND(E39&lt;0.005,E38&gt;=0.005),A39,"")</f>
        <v/>
      </c>
      <c r="G39" s="41">
        <f>J38*(1+H$4/12)</f>
        <v>0</v>
      </c>
      <c r="H39" s="41">
        <f>MAX(0,G39-I$4)</f>
        <v>0</v>
      </c>
      <c r="I39" s="41">
        <f>H39</f>
        <v>0</v>
      </c>
      <c r="J39" s="41">
        <f>MAX(0,MIN(H39,I39-$C39))</f>
        <v>0</v>
      </c>
      <c r="K39" s="41">
        <f>N38*(1+L$4/12)</f>
        <v>0</v>
      </c>
      <c r="L39" s="41">
        <f>MAX(0,K39-M$4)</f>
        <v>0</v>
      </c>
      <c r="M39" s="41">
        <f>I39+L39</f>
        <v>0</v>
      </c>
      <c r="N39" s="41">
        <f>MAX(0,MIN(L39,M39-$C39))</f>
        <v>0</v>
      </c>
      <c r="O39" s="41">
        <f>R38*(1+P$4/12)</f>
        <v>0</v>
      </c>
      <c r="P39" s="41">
        <f>MAX(0,O39-Q$4)</f>
        <v>0</v>
      </c>
      <c r="Q39" s="41">
        <f>M39+P39</f>
        <v>0</v>
      </c>
      <c r="R39" s="41">
        <f>MAX(0,MIN(P39,Q39-$C39))</f>
        <v>0</v>
      </c>
      <c r="S39" s="41">
        <f>V38*(1+T$4/12)</f>
        <v>0</v>
      </c>
      <c r="T39" s="41">
        <f>MAX(0,S39-U$4)</f>
        <v>0</v>
      </c>
      <c r="U39" s="41">
        <f>Q39+T39</f>
        <v>0</v>
      </c>
      <c r="V39" s="41">
        <f>MAX(0,MIN(T39,U39-$C39))</f>
        <v>0</v>
      </c>
      <c r="W39" s="41">
        <f>Z38*(1+X$4/12)</f>
        <v>0</v>
      </c>
      <c r="X39" s="41">
        <f>MAX(0,W39-Y$4)</f>
        <v>0</v>
      </c>
      <c r="Y39" s="41">
        <f>U39+X39</f>
        <v>0</v>
      </c>
      <c r="Z39" s="41">
        <f>MAX(0,MIN(X39,Y39-$C39))</f>
        <v>0</v>
      </c>
      <c r="AA39" s="41">
        <f>AD38*(1+AB$4/12)</f>
        <v>0</v>
      </c>
      <c r="AB39" s="41">
        <f>MAX(0,AA39-AC$4)</f>
        <v>0</v>
      </c>
      <c r="AC39" s="41">
        <f>Y39+AB39</f>
        <v>0</v>
      </c>
      <c r="AD39" s="41">
        <f>MAX(0,MIN(AB39,AC39-$C39))</f>
        <v>0</v>
      </c>
      <c r="AE39" s="41">
        <f>AH38*(1+AF$4/12)</f>
        <v>0</v>
      </c>
      <c r="AF39" s="41">
        <f>MAX(0,AE39-AG$4)</f>
        <v>0</v>
      </c>
      <c r="AG39" s="41">
        <f>AC39+AF39</f>
        <v>0</v>
      </c>
      <c r="AH39" s="41">
        <f>MAX(0,MIN(AF39,AG39-$C39))</f>
        <v>0</v>
      </c>
      <c r="AI39" s="41">
        <f>AL38*(1+AJ$4/12)</f>
        <v>0</v>
      </c>
      <c r="AJ39" s="41">
        <f>MAX(0,AI39-AK$4)</f>
        <v>0</v>
      </c>
      <c r="AK39" s="41">
        <f>AG39+AJ39</f>
        <v>0</v>
      </c>
      <c r="AL39" s="41">
        <f>MAX(0,MIN(AJ39,AK39-$C39))</f>
        <v>0</v>
      </c>
      <c r="AM39" s="41">
        <f>AP38*(1+AN$4/12)</f>
        <v>0</v>
      </c>
      <c r="AN39" s="41">
        <f>MAX(0,AM39-AO$4)</f>
        <v>0</v>
      </c>
      <c r="AO39" s="41">
        <f>AK39+AN39</f>
        <v>0</v>
      </c>
      <c r="AP39" s="41">
        <f>MAX(0,MIN(AN39,AO39-$C39))</f>
        <v>0</v>
      </c>
      <c r="AQ39" s="41">
        <f>AT38*(1+AR$4/12)</f>
        <v>0</v>
      </c>
      <c r="AR39" s="41">
        <f>MAX(0,AQ39-AS$4)</f>
        <v>0</v>
      </c>
      <c r="AS39" s="41">
        <f>AO39+AR39</f>
        <v>0</v>
      </c>
      <c r="AT39" s="41">
        <f>MAX(0,MIN(AR39,AS39-$C39))</f>
        <v>0</v>
      </c>
    </row>
    <row r="40">
      <c r="A40" s="40" t="n">
        <v>34</v>
      </c>
      <c r="B40" s="40" t="str">
        <f>CHOOSE(MONTH(EDATE('4 Дългове'!$D$20,A40-1)),"януари","февруари","март","април","май","юни","юли","август","септември","октомври","ноември","декември")&amp;" "&amp;YEAR(EDATE('4 Дългове'!$D$20,A40-1))&amp;" г."</f>
        <v>август 2029 г.</v>
      </c>
      <c r="C40" s="41">
        <f>$C$4-(G40+K40+O40+S40+W40+AA40+AE40+AI40+AM40+AQ40)+(H40+L40+P40+T40+X40+AB40+AF40+AJ40+AN40+AR40)</f>
        <v>470</v>
      </c>
      <c r="D40" s="41">
        <f>(G40+K40+O40+S40+W40+AA40+AE40+AI40+AM40+AQ40)-(J39+N39+R39+V39+Z39+AD39+AH39+AL39+AP39+AT39)</f>
        <v>0</v>
      </c>
      <c r="E40" s="41">
        <f>J40+N40+R40+V40+Z40+AD40+AH40+AL40+AP40+AT40</f>
        <v>0</v>
      </c>
      <c r="F40" s="40" t="str">
        <f>IF(AND(E40&lt;0.005,E39&gt;=0.005),A40,"")</f>
        <v/>
      </c>
      <c r="G40" s="41">
        <f>J39*(1+H$4/12)</f>
        <v>0</v>
      </c>
      <c r="H40" s="41">
        <f>MAX(0,G40-I$4)</f>
        <v>0</v>
      </c>
      <c r="I40" s="41">
        <f>H40</f>
        <v>0</v>
      </c>
      <c r="J40" s="41">
        <f>MAX(0,MIN(H40,I40-$C40))</f>
        <v>0</v>
      </c>
      <c r="K40" s="41">
        <f>N39*(1+L$4/12)</f>
        <v>0</v>
      </c>
      <c r="L40" s="41">
        <f>MAX(0,K40-M$4)</f>
        <v>0</v>
      </c>
      <c r="M40" s="41">
        <f>I40+L40</f>
        <v>0</v>
      </c>
      <c r="N40" s="41">
        <f>MAX(0,MIN(L40,M40-$C40))</f>
        <v>0</v>
      </c>
      <c r="O40" s="41">
        <f>R39*(1+P$4/12)</f>
        <v>0</v>
      </c>
      <c r="P40" s="41">
        <f>MAX(0,O40-Q$4)</f>
        <v>0</v>
      </c>
      <c r="Q40" s="41">
        <f>M40+P40</f>
        <v>0</v>
      </c>
      <c r="R40" s="41">
        <f>MAX(0,MIN(P40,Q40-$C40))</f>
        <v>0</v>
      </c>
      <c r="S40" s="41">
        <f>V39*(1+T$4/12)</f>
        <v>0</v>
      </c>
      <c r="T40" s="41">
        <f>MAX(0,S40-U$4)</f>
        <v>0</v>
      </c>
      <c r="U40" s="41">
        <f>Q40+T40</f>
        <v>0</v>
      </c>
      <c r="V40" s="41">
        <f>MAX(0,MIN(T40,U40-$C40))</f>
        <v>0</v>
      </c>
      <c r="W40" s="41">
        <f>Z39*(1+X$4/12)</f>
        <v>0</v>
      </c>
      <c r="X40" s="41">
        <f>MAX(0,W40-Y$4)</f>
        <v>0</v>
      </c>
      <c r="Y40" s="41">
        <f>U40+X40</f>
        <v>0</v>
      </c>
      <c r="Z40" s="41">
        <f>MAX(0,MIN(X40,Y40-$C40))</f>
        <v>0</v>
      </c>
      <c r="AA40" s="41">
        <f>AD39*(1+AB$4/12)</f>
        <v>0</v>
      </c>
      <c r="AB40" s="41">
        <f>MAX(0,AA40-AC$4)</f>
        <v>0</v>
      </c>
      <c r="AC40" s="41">
        <f>Y40+AB40</f>
        <v>0</v>
      </c>
      <c r="AD40" s="41">
        <f>MAX(0,MIN(AB40,AC40-$C40))</f>
        <v>0</v>
      </c>
      <c r="AE40" s="41">
        <f>AH39*(1+AF$4/12)</f>
        <v>0</v>
      </c>
      <c r="AF40" s="41">
        <f>MAX(0,AE40-AG$4)</f>
        <v>0</v>
      </c>
      <c r="AG40" s="41">
        <f>AC40+AF40</f>
        <v>0</v>
      </c>
      <c r="AH40" s="41">
        <f>MAX(0,MIN(AF40,AG40-$C40))</f>
        <v>0</v>
      </c>
      <c r="AI40" s="41">
        <f>AL39*(1+AJ$4/12)</f>
        <v>0</v>
      </c>
      <c r="AJ40" s="41">
        <f>MAX(0,AI40-AK$4)</f>
        <v>0</v>
      </c>
      <c r="AK40" s="41">
        <f>AG40+AJ40</f>
        <v>0</v>
      </c>
      <c r="AL40" s="41">
        <f>MAX(0,MIN(AJ40,AK40-$C40))</f>
        <v>0</v>
      </c>
      <c r="AM40" s="41">
        <f>AP39*(1+AN$4/12)</f>
        <v>0</v>
      </c>
      <c r="AN40" s="41">
        <f>MAX(0,AM40-AO$4)</f>
        <v>0</v>
      </c>
      <c r="AO40" s="41">
        <f>AK40+AN40</f>
        <v>0</v>
      </c>
      <c r="AP40" s="41">
        <f>MAX(0,MIN(AN40,AO40-$C40))</f>
        <v>0</v>
      </c>
      <c r="AQ40" s="41">
        <f>AT39*(1+AR$4/12)</f>
        <v>0</v>
      </c>
      <c r="AR40" s="41">
        <f>MAX(0,AQ40-AS$4)</f>
        <v>0</v>
      </c>
      <c r="AS40" s="41">
        <f>AO40+AR40</f>
        <v>0</v>
      </c>
      <c r="AT40" s="41">
        <f>MAX(0,MIN(AR40,AS40-$C40))</f>
        <v>0</v>
      </c>
    </row>
    <row r="41">
      <c r="A41" s="40" t="n">
        <v>35</v>
      </c>
      <c r="B41" s="40" t="str">
        <f>CHOOSE(MONTH(EDATE('4 Дългове'!$D$20,A41-1)),"януари","февруари","март","април","май","юни","юли","август","септември","октомври","ноември","декември")&amp;" "&amp;YEAR(EDATE('4 Дългове'!$D$20,A41-1))&amp;" г."</f>
        <v>септември 2029 г.</v>
      </c>
      <c r="C41" s="41">
        <f>$C$4-(G41+K41+O41+S41+W41+AA41+AE41+AI41+AM41+AQ41)+(H41+L41+P41+T41+X41+AB41+AF41+AJ41+AN41+AR41)</f>
        <v>470</v>
      </c>
      <c r="D41" s="41">
        <f>(G41+K41+O41+S41+W41+AA41+AE41+AI41+AM41+AQ41)-(J40+N40+R40+V40+Z40+AD40+AH40+AL40+AP40+AT40)</f>
        <v>0</v>
      </c>
      <c r="E41" s="41">
        <f>J41+N41+R41+V41+Z41+AD41+AH41+AL41+AP41+AT41</f>
        <v>0</v>
      </c>
      <c r="F41" s="40" t="str">
        <f>IF(AND(E41&lt;0.005,E40&gt;=0.005),A41,"")</f>
        <v/>
      </c>
      <c r="G41" s="41">
        <f>J40*(1+H$4/12)</f>
        <v>0</v>
      </c>
      <c r="H41" s="41">
        <f>MAX(0,G41-I$4)</f>
        <v>0</v>
      </c>
      <c r="I41" s="41">
        <f>H41</f>
        <v>0</v>
      </c>
      <c r="J41" s="41">
        <f>MAX(0,MIN(H41,I41-$C41))</f>
        <v>0</v>
      </c>
      <c r="K41" s="41">
        <f>N40*(1+L$4/12)</f>
        <v>0</v>
      </c>
      <c r="L41" s="41">
        <f>MAX(0,K41-M$4)</f>
        <v>0</v>
      </c>
      <c r="M41" s="41">
        <f>I41+L41</f>
        <v>0</v>
      </c>
      <c r="N41" s="41">
        <f>MAX(0,MIN(L41,M41-$C41))</f>
        <v>0</v>
      </c>
      <c r="O41" s="41">
        <f>R40*(1+P$4/12)</f>
        <v>0</v>
      </c>
      <c r="P41" s="41">
        <f>MAX(0,O41-Q$4)</f>
        <v>0</v>
      </c>
      <c r="Q41" s="41">
        <f>M41+P41</f>
        <v>0</v>
      </c>
      <c r="R41" s="41">
        <f>MAX(0,MIN(P41,Q41-$C41))</f>
        <v>0</v>
      </c>
      <c r="S41" s="41">
        <f>V40*(1+T$4/12)</f>
        <v>0</v>
      </c>
      <c r="T41" s="41">
        <f>MAX(0,S41-U$4)</f>
        <v>0</v>
      </c>
      <c r="U41" s="41">
        <f>Q41+T41</f>
        <v>0</v>
      </c>
      <c r="V41" s="41">
        <f>MAX(0,MIN(T41,U41-$C41))</f>
        <v>0</v>
      </c>
      <c r="W41" s="41">
        <f>Z40*(1+X$4/12)</f>
        <v>0</v>
      </c>
      <c r="X41" s="41">
        <f>MAX(0,W41-Y$4)</f>
        <v>0</v>
      </c>
      <c r="Y41" s="41">
        <f>U41+X41</f>
        <v>0</v>
      </c>
      <c r="Z41" s="41">
        <f>MAX(0,MIN(X41,Y41-$C41))</f>
        <v>0</v>
      </c>
      <c r="AA41" s="41">
        <f>AD40*(1+AB$4/12)</f>
        <v>0</v>
      </c>
      <c r="AB41" s="41">
        <f>MAX(0,AA41-AC$4)</f>
        <v>0</v>
      </c>
      <c r="AC41" s="41">
        <f>Y41+AB41</f>
        <v>0</v>
      </c>
      <c r="AD41" s="41">
        <f>MAX(0,MIN(AB41,AC41-$C41))</f>
        <v>0</v>
      </c>
      <c r="AE41" s="41">
        <f>AH40*(1+AF$4/12)</f>
        <v>0</v>
      </c>
      <c r="AF41" s="41">
        <f>MAX(0,AE41-AG$4)</f>
        <v>0</v>
      </c>
      <c r="AG41" s="41">
        <f>AC41+AF41</f>
        <v>0</v>
      </c>
      <c r="AH41" s="41">
        <f>MAX(0,MIN(AF41,AG41-$C41))</f>
        <v>0</v>
      </c>
      <c r="AI41" s="41">
        <f>AL40*(1+AJ$4/12)</f>
        <v>0</v>
      </c>
      <c r="AJ41" s="41">
        <f>MAX(0,AI41-AK$4)</f>
        <v>0</v>
      </c>
      <c r="AK41" s="41">
        <f>AG41+AJ41</f>
        <v>0</v>
      </c>
      <c r="AL41" s="41">
        <f>MAX(0,MIN(AJ41,AK41-$C41))</f>
        <v>0</v>
      </c>
      <c r="AM41" s="41">
        <f>AP40*(1+AN$4/12)</f>
        <v>0</v>
      </c>
      <c r="AN41" s="41">
        <f>MAX(0,AM41-AO$4)</f>
        <v>0</v>
      </c>
      <c r="AO41" s="41">
        <f>AK41+AN41</f>
        <v>0</v>
      </c>
      <c r="AP41" s="41">
        <f>MAX(0,MIN(AN41,AO41-$C41))</f>
        <v>0</v>
      </c>
      <c r="AQ41" s="41">
        <f>AT40*(1+AR$4/12)</f>
        <v>0</v>
      </c>
      <c r="AR41" s="41">
        <f>MAX(0,AQ41-AS$4)</f>
        <v>0</v>
      </c>
      <c r="AS41" s="41">
        <f>AO41+AR41</f>
        <v>0</v>
      </c>
      <c r="AT41" s="41">
        <f>MAX(0,MIN(AR41,AS41-$C41))</f>
        <v>0</v>
      </c>
    </row>
    <row r="42">
      <c r="A42" s="40" t="n">
        <v>36</v>
      </c>
      <c r="B42" s="40" t="str">
        <f>CHOOSE(MONTH(EDATE('4 Дългове'!$D$20,A42-1)),"януари","февруари","март","април","май","юни","юли","август","септември","октомври","ноември","декември")&amp;" "&amp;YEAR(EDATE('4 Дългове'!$D$20,A42-1))&amp;" г."</f>
        <v>октомври 2029 г.</v>
      </c>
      <c r="C42" s="41">
        <f>$C$4-(G42+K42+O42+S42+W42+AA42+AE42+AI42+AM42+AQ42)+(H42+L42+P42+T42+X42+AB42+AF42+AJ42+AN42+AR42)</f>
        <v>470</v>
      </c>
      <c r="D42" s="41">
        <f>(G42+K42+O42+S42+W42+AA42+AE42+AI42+AM42+AQ42)-(J41+N41+R41+V41+Z41+AD41+AH41+AL41+AP41+AT41)</f>
        <v>0</v>
      </c>
      <c r="E42" s="41">
        <f>J42+N42+R42+V42+Z42+AD42+AH42+AL42+AP42+AT42</f>
        <v>0</v>
      </c>
      <c r="F42" s="40" t="str">
        <f>IF(AND(E42&lt;0.005,E41&gt;=0.005),A42,"")</f>
        <v/>
      </c>
      <c r="G42" s="41">
        <f>J41*(1+H$4/12)</f>
        <v>0</v>
      </c>
      <c r="H42" s="41">
        <f>MAX(0,G42-I$4)</f>
        <v>0</v>
      </c>
      <c r="I42" s="41">
        <f>H42</f>
        <v>0</v>
      </c>
      <c r="J42" s="41">
        <f>MAX(0,MIN(H42,I42-$C42))</f>
        <v>0</v>
      </c>
      <c r="K42" s="41">
        <f>N41*(1+L$4/12)</f>
        <v>0</v>
      </c>
      <c r="L42" s="41">
        <f>MAX(0,K42-M$4)</f>
        <v>0</v>
      </c>
      <c r="M42" s="41">
        <f>I42+L42</f>
        <v>0</v>
      </c>
      <c r="N42" s="41">
        <f>MAX(0,MIN(L42,M42-$C42))</f>
        <v>0</v>
      </c>
      <c r="O42" s="41">
        <f>R41*(1+P$4/12)</f>
        <v>0</v>
      </c>
      <c r="P42" s="41">
        <f>MAX(0,O42-Q$4)</f>
        <v>0</v>
      </c>
      <c r="Q42" s="41">
        <f>M42+P42</f>
        <v>0</v>
      </c>
      <c r="R42" s="41">
        <f>MAX(0,MIN(P42,Q42-$C42))</f>
        <v>0</v>
      </c>
      <c r="S42" s="41">
        <f>V41*(1+T$4/12)</f>
        <v>0</v>
      </c>
      <c r="T42" s="41">
        <f>MAX(0,S42-U$4)</f>
        <v>0</v>
      </c>
      <c r="U42" s="41">
        <f>Q42+T42</f>
        <v>0</v>
      </c>
      <c r="V42" s="41">
        <f>MAX(0,MIN(T42,U42-$C42))</f>
        <v>0</v>
      </c>
      <c r="W42" s="41">
        <f>Z41*(1+X$4/12)</f>
        <v>0</v>
      </c>
      <c r="X42" s="41">
        <f>MAX(0,W42-Y$4)</f>
        <v>0</v>
      </c>
      <c r="Y42" s="41">
        <f>U42+X42</f>
        <v>0</v>
      </c>
      <c r="Z42" s="41">
        <f>MAX(0,MIN(X42,Y42-$C42))</f>
        <v>0</v>
      </c>
      <c r="AA42" s="41">
        <f>AD41*(1+AB$4/12)</f>
        <v>0</v>
      </c>
      <c r="AB42" s="41">
        <f>MAX(0,AA42-AC$4)</f>
        <v>0</v>
      </c>
      <c r="AC42" s="41">
        <f>Y42+AB42</f>
        <v>0</v>
      </c>
      <c r="AD42" s="41">
        <f>MAX(0,MIN(AB42,AC42-$C42))</f>
        <v>0</v>
      </c>
      <c r="AE42" s="41">
        <f>AH41*(1+AF$4/12)</f>
        <v>0</v>
      </c>
      <c r="AF42" s="41">
        <f>MAX(0,AE42-AG$4)</f>
        <v>0</v>
      </c>
      <c r="AG42" s="41">
        <f>AC42+AF42</f>
        <v>0</v>
      </c>
      <c r="AH42" s="41">
        <f>MAX(0,MIN(AF42,AG42-$C42))</f>
        <v>0</v>
      </c>
      <c r="AI42" s="41">
        <f>AL41*(1+AJ$4/12)</f>
        <v>0</v>
      </c>
      <c r="AJ42" s="41">
        <f>MAX(0,AI42-AK$4)</f>
        <v>0</v>
      </c>
      <c r="AK42" s="41">
        <f>AG42+AJ42</f>
        <v>0</v>
      </c>
      <c r="AL42" s="41">
        <f>MAX(0,MIN(AJ42,AK42-$C42))</f>
        <v>0</v>
      </c>
      <c r="AM42" s="41">
        <f>AP41*(1+AN$4/12)</f>
        <v>0</v>
      </c>
      <c r="AN42" s="41">
        <f>MAX(0,AM42-AO$4)</f>
        <v>0</v>
      </c>
      <c r="AO42" s="41">
        <f>AK42+AN42</f>
        <v>0</v>
      </c>
      <c r="AP42" s="41">
        <f>MAX(0,MIN(AN42,AO42-$C42))</f>
        <v>0</v>
      </c>
      <c r="AQ42" s="41">
        <f>AT41*(1+AR$4/12)</f>
        <v>0</v>
      </c>
      <c r="AR42" s="41">
        <f>MAX(0,AQ42-AS$4)</f>
        <v>0</v>
      </c>
      <c r="AS42" s="41">
        <f>AO42+AR42</f>
        <v>0</v>
      </c>
      <c r="AT42" s="41">
        <f>MAX(0,MIN(AR42,AS42-$C42))</f>
        <v>0</v>
      </c>
    </row>
    <row r="43">
      <c r="A43" s="40" t="n">
        <v>37</v>
      </c>
      <c r="B43" s="40" t="str">
        <f>CHOOSE(MONTH(EDATE('4 Дългове'!$D$20,A43-1)),"януари","февруари","март","април","май","юни","юли","август","септември","октомври","ноември","декември")&amp;" "&amp;YEAR(EDATE('4 Дългове'!$D$20,A43-1))&amp;" г."</f>
        <v>ноември 2029 г.</v>
      </c>
      <c r="C43" s="41">
        <f>$C$4-(G43+K43+O43+S43+W43+AA43+AE43+AI43+AM43+AQ43)+(H43+L43+P43+T43+X43+AB43+AF43+AJ43+AN43+AR43)</f>
        <v>470</v>
      </c>
      <c r="D43" s="41">
        <f>(G43+K43+O43+S43+W43+AA43+AE43+AI43+AM43+AQ43)-(J42+N42+R42+V42+Z42+AD42+AH42+AL42+AP42+AT42)</f>
        <v>0</v>
      </c>
      <c r="E43" s="41">
        <f>J43+N43+R43+V43+Z43+AD43+AH43+AL43+AP43+AT43</f>
        <v>0</v>
      </c>
      <c r="F43" s="40" t="str">
        <f>IF(AND(E43&lt;0.005,E42&gt;=0.005),A43,"")</f>
        <v/>
      </c>
      <c r="G43" s="41">
        <f>J42*(1+H$4/12)</f>
        <v>0</v>
      </c>
      <c r="H43" s="41">
        <f>MAX(0,G43-I$4)</f>
        <v>0</v>
      </c>
      <c r="I43" s="41">
        <f>H43</f>
        <v>0</v>
      </c>
      <c r="J43" s="41">
        <f>MAX(0,MIN(H43,I43-$C43))</f>
        <v>0</v>
      </c>
      <c r="K43" s="41">
        <f>N42*(1+L$4/12)</f>
        <v>0</v>
      </c>
      <c r="L43" s="41">
        <f>MAX(0,K43-M$4)</f>
        <v>0</v>
      </c>
      <c r="M43" s="41">
        <f>I43+L43</f>
        <v>0</v>
      </c>
      <c r="N43" s="41">
        <f>MAX(0,MIN(L43,M43-$C43))</f>
        <v>0</v>
      </c>
      <c r="O43" s="41">
        <f>R42*(1+P$4/12)</f>
        <v>0</v>
      </c>
      <c r="P43" s="41">
        <f>MAX(0,O43-Q$4)</f>
        <v>0</v>
      </c>
      <c r="Q43" s="41">
        <f>M43+P43</f>
        <v>0</v>
      </c>
      <c r="R43" s="41">
        <f>MAX(0,MIN(P43,Q43-$C43))</f>
        <v>0</v>
      </c>
      <c r="S43" s="41">
        <f>V42*(1+T$4/12)</f>
        <v>0</v>
      </c>
      <c r="T43" s="41">
        <f>MAX(0,S43-U$4)</f>
        <v>0</v>
      </c>
      <c r="U43" s="41">
        <f>Q43+T43</f>
        <v>0</v>
      </c>
      <c r="V43" s="41">
        <f>MAX(0,MIN(T43,U43-$C43))</f>
        <v>0</v>
      </c>
      <c r="W43" s="41">
        <f>Z42*(1+X$4/12)</f>
        <v>0</v>
      </c>
      <c r="X43" s="41">
        <f>MAX(0,W43-Y$4)</f>
        <v>0</v>
      </c>
      <c r="Y43" s="41">
        <f>U43+X43</f>
        <v>0</v>
      </c>
      <c r="Z43" s="41">
        <f>MAX(0,MIN(X43,Y43-$C43))</f>
        <v>0</v>
      </c>
      <c r="AA43" s="41">
        <f>AD42*(1+AB$4/12)</f>
        <v>0</v>
      </c>
      <c r="AB43" s="41">
        <f>MAX(0,AA43-AC$4)</f>
        <v>0</v>
      </c>
      <c r="AC43" s="41">
        <f>Y43+AB43</f>
        <v>0</v>
      </c>
      <c r="AD43" s="41">
        <f>MAX(0,MIN(AB43,AC43-$C43))</f>
        <v>0</v>
      </c>
      <c r="AE43" s="41">
        <f>AH42*(1+AF$4/12)</f>
        <v>0</v>
      </c>
      <c r="AF43" s="41">
        <f>MAX(0,AE43-AG$4)</f>
        <v>0</v>
      </c>
      <c r="AG43" s="41">
        <f>AC43+AF43</f>
        <v>0</v>
      </c>
      <c r="AH43" s="41">
        <f>MAX(0,MIN(AF43,AG43-$C43))</f>
        <v>0</v>
      </c>
      <c r="AI43" s="41">
        <f>AL42*(1+AJ$4/12)</f>
        <v>0</v>
      </c>
      <c r="AJ43" s="41">
        <f>MAX(0,AI43-AK$4)</f>
        <v>0</v>
      </c>
      <c r="AK43" s="41">
        <f>AG43+AJ43</f>
        <v>0</v>
      </c>
      <c r="AL43" s="41">
        <f>MAX(0,MIN(AJ43,AK43-$C43))</f>
        <v>0</v>
      </c>
      <c r="AM43" s="41">
        <f>AP42*(1+AN$4/12)</f>
        <v>0</v>
      </c>
      <c r="AN43" s="41">
        <f>MAX(0,AM43-AO$4)</f>
        <v>0</v>
      </c>
      <c r="AO43" s="41">
        <f>AK43+AN43</f>
        <v>0</v>
      </c>
      <c r="AP43" s="41">
        <f>MAX(0,MIN(AN43,AO43-$C43))</f>
        <v>0</v>
      </c>
      <c r="AQ43" s="41">
        <f>AT42*(1+AR$4/12)</f>
        <v>0</v>
      </c>
      <c r="AR43" s="41">
        <f>MAX(0,AQ43-AS$4)</f>
        <v>0</v>
      </c>
      <c r="AS43" s="41">
        <f>AO43+AR43</f>
        <v>0</v>
      </c>
      <c r="AT43" s="41">
        <f>MAX(0,MIN(AR43,AS43-$C43))</f>
        <v>0</v>
      </c>
    </row>
    <row r="44">
      <c r="A44" s="40" t="n">
        <v>38</v>
      </c>
      <c r="B44" s="40" t="str">
        <f>CHOOSE(MONTH(EDATE('4 Дългове'!$D$20,A44-1)),"януари","февруари","март","април","май","юни","юли","август","септември","октомври","ноември","декември")&amp;" "&amp;YEAR(EDATE('4 Дългове'!$D$20,A44-1))&amp;" г."</f>
        <v>декември 2029 г.</v>
      </c>
      <c r="C44" s="41">
        <f>$C$4-(G44+K44+O44+S44+W44+AA44+AE44+AI44+AM44+AQ44)+(H44+L44+P44+T44+X44+AB44+AF44+AJ44+AN44+AR44)</f>
        <v>470</v>
      </c>
      <c r="D44" s="41">
        <f>(G44+K44+O44+S44+W44+AA44+AE44+AI44+AM44+AQ44)-(J43+N43+R43+V43+Z43+AD43+AH43+AL43+AP43+AT43)</f>
        <v>0</v>
      </c>
      <c r="E44" s="41">
        <f>J44+N44+R44+V44+Z44+AD44+AH44+AL44+AP44+AT44</f>
        <v>0</v>
      </c>
      <c r="F44" s="40" t="str">
        <f>IF(AND(E44&lt;0.005,E43&gt;=0.005),A44,"")</f>
        <v/>
      </c>
      <c r="G44" s="41">
        <f>J43*(1+H$4/12)</f>
        <v>0</v>
      </c>
      <c r="H44" s="41">
        <f>MAX(0,G44-I$4)</f>
        <v>0</v>
      </c>
      <c r="I44" s="41">
        <f>H44</f>
        <v>0</v>
      </c>
      <c r="J44" s="41">
        <f>MAX(0,MIN(H44,I44-$C44))</f>
        <v>0</v>
      </c>
      <c r="K44" s="41">
        <f>N43*(1+L$4/12)</f>
        <v>0</v>
      </c>
      <c r="L44" s="41">
        <f>MAX(0,K44-M$4)</f>
        <v>0</v>
      </c>
      <c r="M44" s="41">
        <f>I44+L44</f>
        <v>0</v>
      </c>
      <c r="N44" s="41">
        <f>MAX(0,MIN(L44,M44-$C44))</f>
        <v>0</v>
      </c>
      <c r="O44" s="41">
        <f>R43*(1+P$4/12)</f>
        <v>0</v>
      </c>
      <c r="P44" s="41">
        <f>MAX(0,O44-Q$4)</f>
        <v>0</v>
      </c>
      <c r="Q44" s="41">
        <f>M44+P44</f>
        <v>0</v>
      </c>
      <c r="R44" s="41">
        <f>MAX(0,MIN(P44,Q44-$C44))</f>
        <v>0</v>
      </c>
      <c r="S44" s="41">
        <f>V43*(1+T$4/12)</f>
        <v>0</v>
      </c>
      <c r="T44" s="41">
        <f>MAX(0,S44-U$4)</f>
        <v>0</v>
      </c>
      <c r="U44" s="41">
        <f>Q44+T44</f>
        <v>0</v>
      </c>
      <c r="V44" s="41">
        <f>MAX(0,MIN(T44,U44-$C44))</f>
        <v>0</v>
      </c>
      <c r="W44" s="41">
        <f>Z43*(1+X$4/12)</f>
        <v>0</v>
      </c>
      <c r="X44" s="41">
        <f>MAX(0,W44-Y$4)</f>
        <v>0</v>
      </c>
      <c r="Y44" s="41">
        <f>U44+X44</f>
        <v>0</v>
      </c>
      <c r="Z44" s="41">
        <f>MAX(0,MIN(X44,Y44-$C44))</f>
        <v>0</v>
      </c>
      <c r="AA44" s="41">
        <f>AD43*(1+AB$4/12)</f>
        <v>0</v>
      </c>
      <c r="AB44" s="41">
        <f>MAX(0,AA44-AC$4)</f>
        <v>0</v>
      </c>
      <c r="AC44" s="41">
        <f>Y44+AB44</f>
        <v>0</v>
      </c>
      <c r="AD44" s="41">
        <f>MAX(0,MIN(AB44,AC44-$C44))</f>
        <v>0</v>
      </c>
      <c r="AE44" s="41">
        <f>AH43*(1+AF$4/12)</f>
        <v>0</v>
      </c>
      <c r="AF44" s="41">
        <f>MAX(0,AE44-AG$4)</f>
        <v>0</v>
      </c>
      <c r="AG44" s="41">
        <f>AC44+AF44</f>
        <v>0</v>
      </c>
      <c r="AH44" s="41">
        <f>MAX(0,MIN(AF44,AG44-$C44))</f>
        <v>0</v>
      </c>
      <c r="AI44" s="41">
        <f>AL43*(1+AJ$4/12)</f>
        <v>0</v>
      </c>
      <c r="AJ44" s="41">
        <f>MAX(0,AI44-AK$4)</f>
        <v>0</v>
      </c>
      <c r="AK44" s="41">
        <f>AG44+AJ44</f>
        <v>0</v>
      </c>
      <c r="AL44" s="41">
        <f>MAX(0,MIN(AJ44,AK44-$C44))</f>
        <v>0</v>
      </c>
      <c r="AM44" s="41">
        <f>AP43*(1+AN$4/12)</f>
        <v>0</v>
      </c>
      <c r="AN44" s="41">
        <f>MAX(0,AM44-AO$4)</f>
        <v>0</v>
      </c>
      <c r="AO44" s="41">
        <f>AK44+AN44</f>
        <v>0</v>
      </c>
      <c r="AP44" s="41">
        <f>MAX(0,MIN(AN44,AO44-$C44))</f>
        <v>0</v>
      </c>
      <c r="AQ44" s="41">
        <f>AT43*(1+AR$4/12)</f>
        <v>0</v>
      </c>
      <c r="AR44" s="41">
        <f>MAX(0,AQ44-AS$4)</f>
        <v>0</v>
      </c>
      <c r="AS44" s="41">
        <f>AO44+AR44</f>
        <v>0</v>
      </c>
      <c r="AT44" s="41">
        <f>MAX(0,MIN(AR44,AS44-$C44))</f>
        <v>0</v>
      </c>
    </row>
    <row r="45">
      <c r="A45" s="40" t="n">
        <v>39</v>
      </c>
      <c r="B45" s="40" t="str">
        <f>CHOOSE(MONTH(EDATE('4 Дългове'!$D$20,A45-1)),"януари","февруари","март","април","май","юни","юли","август","септември","октомври","ноември","декември")&amp;" "&amp;YEAR(EDATE('4 Дългове'!$D$20,A45-1))&amp;" г."</f>
        <v>януари 2030 г.</v>
      </c>
      <c r="C45" s="41">
        <f>$C$4-(G45+K45+O45+S45+W45+AA45+AE45+AI45+AM45+AQ45)+(H45+L45+P45+T45+X45+AB45+AF45+AJ45+AN45+AR45)</f>
        <v>470</v>
      </c>
      <c r="D45" s="41">
        <f>(G45+K45+O45+S45+W45+AA45+AE45+AI45+AM45+AQ45)-(J44+N44+R44+V44+Z44+AD44+AH44+AL44+AP44+AT44)</f>
        <v>0</v>
      </c>
      <c r="E45" s="41">
        <f>J45+N45+R45+V45+Z45+AD45+AH45+AL45+AP45+AT45</f>
        <v>0</v>
      </c>
      <c r="F45" s="40" t="str">
        <f>IF(AND(E45&lt;0.005,E44&gt;=0.005),A45,"")</f>
        <v/>
      </c>
      <c r="G45" s="41">
        <f>J44*(1+H$4/12)</f>
        <v>0</v>
      </c>
      <c r="H45" s="41">
        <f>MAX(0,G45-I$4)</f>
        <v>0</v>
      </c>
      <c r="I45" s="41">
        <f>H45</f>
        <v>0</v>
      </c>
      <c r="J45" s="41">
        <f>MAX(0,MIN(H45,I45-$C45))</f>
        <v>0</v>
      </c>
      <c r="K45" s="41">
        <f>N44*(1+L$4/12)</f>
        <v>0</v>
      </c>
      <c r="L45" s="41">
        <f>MAX(0,K45-M$4)</f>
        <v>0</v>
      </c>
      <c r="M45" s="41">
        <f>I45+L45</f>
        <v>0</v>
      </c>
      <c r="N45" s="41">
        <f>MAX(0,MIN(L45,M45-$C45))</f>
        <v>0</v>
      </c>
      <c r="O45" s="41">
        <f>R44*(1+P$4/12)</f>
        <v>0</v>
      </c>
      <c r="P45" s="41">
        <f>MAX(0,O45-Q$4)</f>
        <v>0</v>
      </c>
      <c r="Q45" s="41">
        <f>M45+P45</f>
        <v>0</v>
      </c>
      <c r="R45" s="41">
        <f>MAX(0,MIN(P45,Q45-$C45))</f>
        <v>0</v>
      </c>
      <c r="S45" s="41">
        <f>V44*(1+T$4/12)</f>
        <v>0</v>
      </c>
      <c r="T45" s="41">
        <f>MAX(0,S45-U$4)</f>
        <v>0</v>
      </c>
      <c r="U45" s="41">
        <f>Q45+T45</f>
        <v>0</v>
      </c>
      <c r="V45" s="41">
        <f>MAX(0,MIN(T45,U45-$C45))</f>
        <v>0</v>
      </c>
      <c r="W45" s="41">
        <f>Z44*(1+X$4/12)</f>
        <v>0</v>
      </c>
      <c r="X45" s="41">
        <f>MAX(0,W45-Y$4)</f>
        <v>0</v>
      </c>
      <c r="Y45" s="41">
        <f>U45+X45</f>
        <v>0</v>
      </c>
      <c r="Z45" s="41">
        <f>MAX(0,MIN(X45,Y45-$C45))</f>
        <v>0</v>
      </c>
      <c r="AA45" s="41">
        <f>AD44*(1+AB$4/12)</f>
        <v>0</v>
      </c>
      <c r="AB45" s="41">
        <f>MAX(0,AA45-AC$4)</f>
        <v>0</v>
      </c>
      <c r="AC45" s="41">
        <f>Y45+AB45</f>
        <v>0</v>
      </c>
      <c r="AD45" s="41">
        <f>MAX(0,MIN(AB45,AC45-$C45))</f>
        <v>0</v>
      </c>
      <c r="AE45" s="41">
        <f>AH44*(1+AF$4/12)</f>
        <v>0</v>
      </c>
      <c r="AF45" s="41">
        <f>MAX(0,AE45-AG$4)</f>
        <v>0</v>
      </c>
      <c r="AG45" s="41">
        <f>AC45+AF45</f>
        <v>0</v>
      </c>
      <c r="AH45" s="41">
        <f>MAX(0,MIN(AF45,AG45-$C45))</f>
        <v>0</v>
      </c>
      <c r="AI45" s="41">
        <f>AL44*(1+AJ$4/12)</f>
        <v>0</v>
      </c>
      <c r="AJ45" s="41">
        <f>MAX(0,AI45-AK$4)</f>
        <v>0</v>
      </c>
      <c r="AK45" s="41">
        <f>AG45+AJ45</f>
        <v>0</v>
      </c>
      <c r="AL45" s="41">
        <f>MAX(0,MIN(AJ45,AK45-$C45))</f>
        <v>0</v>
      </c>
      <c r="AM45" s="41">
        <f>AP44*(1+AN$4/12)</f>
        <v>0</v>
      </c>
      <c r="AN45" s="41">
        <f>MAX(0,AM45-AO$4)</f>
        <v>0</v>
      </c>
      <c r="AO45" s="41">
        <f>AK45+AN45</f>
        <v>0</v>
      </c>
      <c r="AP45" s="41">
        <f>MAX(0,MIN(AN45,AO45-$C45))</f>
        <v>0</v>
      </c>
      <c r="AQ45" s="41">
        <f>AT44*(1+AR$4/12)</f>
        <v>0</v>
      </c>
      <c r="AR45" s="41">
        <f>MAX(0,AQ45-AS$4)</f>
        <v>0</v>
      </c>
      <c r="AS45" s="41">
        <f>AO45+AR45</f>
        <v>0</v>
      </c>
      <c r="AT45" s="41">
        <f>MAX(0,MIN(AR45,AS45-$C45))</f>
        <v>0</v>
      </c>
    </row>
    <row r="46">
      <c r="A46" s="40" t="n">
        <v>40</v>
      </c>
      <c r="B46" s="40" t="str">
        <f>CHOOSE(MONTH(EDATE('4 Дългове'!$D$20,A46-1)),"януари","февруари","март","април","май","юни","юли","август","септември","октомври","ноември","декември")&amp;" "&amp;YEAR(EDATE('4 Дългове'!$D$20,A46-1))&amp;" г."</f>
        <v>февруари 2030 г.</v>
      </c>
      <c r="C46" s="41">
        <f>$C$4-(G46+K46+O46+S46+W46+AA46+AE46+AI46+AM46+AQ46)+(H46+L46+P46+T46+X46+AB46+AF46+AJ46+AN46+AR46)</f>
        <v>470</v>
      </c>
      <c r="D46" s="41">
        <f>(G46+K46+O46+S46+W46+AA46+AE46+AI46+AM46+AQ46)-(J45+N45+R45+V45+Z45+AD45+AH45+AL45+AP45+AT45)</f>
        <v>0</v>
      </c>
      <c r="E46" s="41">
        <f>J46+N46+R46+V46+Z46+AD46+AH46+AL46+AP46+AT46</f>
        <v>0</v>
      </c>
      <c r="F46" s="40" t="str">
        <f>IF(AND(E46&lt;0.005,E45&gt;=0.005),A46,"")</f>
        <v/>
      </c>
      <c r="G46" s="41">
        <f>J45*(1+H$4/12)</f>
        <v>0</v>
      </c>
      <c r="H46" s="41">
        <f>MAX(0,G46-I$4)</f>
        <v>0</v>
      </c>
      <c r="I46" s="41">
        <f>H46</f>
        <v>0</v>
      </c>
      <c r="J46" s="41">
        <f>MAX(0,MIN(H46,I46-$C46))</f>
        <v>0</v>
      </c>
      <c r="K46" s="41">
        <f>N45*(1+L$4/12)</f>
        <v>0</v>
      </c>
      <c r="L46" s="41">
        <f>MAX(0,K46-M$4)</f>
        <v>0</v>
      </c>
      <c r="M46" s="41">
        <f>I46+L46</f>
        <v>0</v>
      </c>
      <c r="N46" s="41">
        <f>MAX(0,MIN(L46,M46-$C46))</f>
        <v>0</v>
      </c>
      <c r="O46" s="41">
        <f>R45*(1+P$4/12)</f>
        <v>0</v>
      </c>
      <c r="P46" s="41">
        <f>MAX(0,O46-Q$4)</f>
        <v>0</v>
      </c>
      <c r="Q46" s="41">
        <f>M46+P46</f>
        <v>0</v>
      </c>
      <c r="R46" s="41">
        <f>MAX(0,MIN(P46,Q46-$C46))</f>
        <v>0</v>
      </c>
      <c r="S46" s="41">
        <f>V45*(1+T$4/12)</f>
        <v>0</v>
      </c>
      <c r="T46" s="41">
        <f>MAX(0,S46-U$4)</f>
        <v>0</v>
      </c>
      <c r="U46" s="41">
        <f>Q46+T46</f>
        <v>0</v>
      </c>
      <c r="V46" s="41">
        <f>MAX(0,MIN(T46,U46-$C46))</f>
        <v>0</v>
      </c>
      <c r="W46" s="41">
        <f>Z45*(1+X$4/12)</f>
        <v>0</v>
      </c>
      <c r="X46" s="41">
        <f>MAX(0,W46-Y$4)</f>
        <v>0</v>
      </c>
      <c r="Y46" s="41">
        <f>U46+X46</f>
        <v>0</v>
      </c>
      <c r="Z46" s="41">
        <f>MAX(0,MIN(X46,Y46-$C46))</f>
        <v>0</v>
      </c>
      <c r="AA46" s="41">
        <f>AD45*(1+AB$4/12)</f>
        <v>0</v>
      </c>
      <c r="AB46" s="41">
        <f>MAX(0,AA46-AC$4)</f>
        <v>0</v>
      </c>
      <c r="AC46" s="41">
        <f>Y46+AB46</f>
        <v>0</v>
      </c>
      <c r="AD46" s="41">
        <f>MAX(0,MIN(AB46,AC46-$C46))</f>
        <v>0</v>
      </c>
      <c r="AE46" s="41">
        <f>AH45*(1+AF$4/12)</f>
        <v>0</v>
      </c>
      <c r="AF46" s="41">
        <f>MAX(0,AE46-AG$4)</f>
        <v>0</v>
      </c>
      <c r="AG46" s="41">
        <f>AC46+AF46</f>
        <v>0</v>
      </c>
      <c r="AH46" s="41">
        <f>MAX(0,MIN(AF46,AG46-$C46))</f>
        <v>0</v>
      </c>
      <c r="AI46" s="41">
        <f>AL45*(1+AJ$4/12)</f>
        <v>0</v>
      </c>
      <c r="AJ46" s="41">
        <f>MAX(0,AI46-AK$4)</f>
        <v>0</v>
      </c>
      <c r="AK46" s="41">
        <f>AG46+AJ46</f>
        <v>0</v>
      </c>
      <c r="AL46" s="41">
        <f>MAX(0,MIN(AJ46,AK46-$C46))</f>
        <v>0</v>
      </c>
      <c r="AM46" s="41">
        <f>AP45*(1+AN$4/12)</f>
        <v>0</v>
      </c>
      <c r="AN46" s="41">
        <f>MAX(0,AM46-AO$4)</f>
        <v>0</v>
      </c>
      <c r="AO46" s="41">
        <f>AK46+AN46</f>
        <v>0</v>
      </c>
      <c r="AP46" s="41">
        <f>MAX(0,MIN(AN46,AO46-$C46))</f>
        <v>0</v>
      </c>
      <c r="AQ46" s="41">
        <f>AT45*(1+AR$4/12)</f>
        <v>0</v>
      </c>
      <c r="AR46" s="41">
        <f>MAX(0,AQ46-AS$4)</f>
        <v>0</v>
      </c>
      <c r="AS46" s="41">
        <f>AO46+AR46</f>
        <v>0</v>
      </c>
      <c r="AT46" s="41">
        <f>MAX(0,MIN(AR46,AS46-$C46))</f>
        <v>0</v>
      </c>
    </row>
    <row r="47">
      <c r="A47" s="40" t="n">
        <v>41</v>
      </c>
      <c r="B47" s="40" t="str">
        <f>CHOOSE(MONTH(EDATE('4 Дългове'!$D$20,A47-1)),"януари","февруари","март","април","май","юни","юли","август","септември","октомври","ноември","декември")&amp;" "&amp;YEAR(EDATE('4 Дългове'!$D$20,A47-1))&amp;" г."</f>
        <v>март 2030 г.</v>
      </c>
      <c r="C47" s="41">
        <f>$C$4-(G47+K47+O47+S47+W47+AA47+AE47+AI47+AM47+AQ47)+(H47+L47+P47+T47+X47+AB47+AF47+AJ47+AN47+AR47)</f>
        <v>470</v>
      </c>
      <c r="D47" s="41">
        <f>(G47+K47+O47+S47+W47+AA47+AE47+AI47+AM47+AQ47)-(J46+N46+R46+V46+Z46+AD46+AH46+AL46+AP46+AT46)</f>
        <v>0</v>
      </c>
      <c r="E47" s="41">
        <f>J47+N47+R47+V47+Z47+AD47+AH47+AL47+AP47+AT47</f>
        <v>0</v>
      </c>
      <c r="F47" s="40" t="str">
        <f>IF(AND(E47&lt;0.005,E46&gt;=0.005),A47,"")</f>
        <v/>
      </c>
      <c r="G47" s="41">
        <f>J46*(1+H$4/12)</f>
        <v>0</v>
      </c>
      <c r="H47" s="41">
        <f>MAX(0,G47-I$4)</f>
        <v>0</v>
      </c>
      <c r="I47" s="41">
        <f>H47</f>
        <v>0</v>
      </c>
      <c r="J47" s="41">
        <f>MAX(0,MIN(H47,I47-$C47))</f>
        <v>0</v>
      </c>
      <c r="K47" s="41">
        <f>N46*(1+L$4/12)</f>
        <v>0</v>
      </c>
      <c r="L47" s="41">
        <f>MAX(0,K47-M$4)</f>
        <v>0</v>
      </c>
      <c r="M47" s="41">
        <f>I47+L47</f>
        <v>0</v>
      </c>
      <c r="N47" s="41">
        <f>MAX(0,MIN(L47,M47-$C47))</f>
        <v>0</v>
      </c>
      <c r="O47" s="41">
        <f>R46*(1+P$4/12)</f>
        <v>0</v>
      </c>
      <c r="P47" s="41">
        <f>MAX(0,O47-Q$4)</f>
        <v>0</v>
      </c>
      <c r="Q47" s="41">
        <f>M47+P47</f>
        <v>0</v>
      </c>
      <c r="R47" s="41">
        <f>MAX(0,MIN(P47,Q47-$C47))</f>
        <v>0</v>
      </c>
      <c r="S47" s="41">
        <f>V46*(1+T$4/12)</f>
        <v>0</v>
      </c>
      <c r="T47" s="41">
        <f>MAX(0,S47-U$4)</f>
        <v>0</v>
      </c>
      <c r="U47" s="41">
        <f>Q47+T47</f>
        <v>0</v>
      </c>
      <c r="V47" s="41">
        <f>MAX(0,MIN(T47,U47-$C47))</f>
        <v>0</v>
      </c>
      <c r="W47" s="41">
        <f>Z46*(1+X$4/12)</f>
        <v>0</v>
      </c>
      <c r="X47" s="41">
        <f>MAX(0,W47-Y$4)</f>
        <v>0</v>
      </c>
      <c r="Y47" s="41">
        <f>U47+X47</f>
        <v>0</v>
      </c>
      <c r="Z47" s="41">
        <f>MAX(0,MIN(X47,Y47-$C47))</f>
        <v>0</v>
      </c>
      <c r="AA47" s="41">
        <f>AD46*(1+AB$4/12)</f>
        <v>0</v>
      </c>
      <c r="AB47" s="41">
        <f>MAX(0,AA47-AC$4)</f>
        <v>0</v>
      </c>
      <c r="AC47" s="41">
        <f>Y47+AB47</f>
        <v>0</v>
      </c>
      <c r="AD47" s="41">
        <f>MAX(0,MIN(AB47,AC47-$C47))</f>
        <v>0</v>
      </c>
      <c r="AE47" s="41">
        <f>AH46*(1+AF$4/12)</f>
        <v>0</v>
      </c>
      <c r="AF47" s="41">
        <f>MAX(0,AE47-AG$4)</f>
        <v>0</v>
      </c>
      <c r="AG47" s="41">
        <f>AC47+AF47</f>
        <v>0</v>
      </c>
      <c r="AH47" s="41">
        <f>MAX(0,MIN(AF47,AG47-$C47))</f>
        <v>0</v>
      </c>
      <c r="AI47" s="41">
        <f>AL46*(1+AJ$4/12)</f>
        <v>0</v>
      </c>
      <c r="AJ47" s="41">
        <f>MAX(0,AI47-AK$4)</f>
        <v>0</v>
      </c>
      <c r="AK47" s="41">
        <f>AG47+AJ47</f>
        <v>0</v>
      </c>
      <c r="AL47" s="41">
        <f>MAX(0,MIN(AJ47,AK47-$C47))</f>
        <v>0</v>
      </c>
      <c r="AM47" s="41">
        <f>AP46*(1+AN$4/12)</f>
        <v>0</v>
      </c>
      <c r="AN47" s="41">
        <f>MAX(0,AM47-AO$4)</f>
        <v>0</v>
      </c>
      <c r="AO47" s="41">
        <f>AK47+AN47</f>
        <v>0</v>
      </c>
      <c r="AP47" s="41">
        <f>MAX(0,MIN(AN47,AO47-$C47))</f>
        <v>0</v>
      </c>
      <c r="AQ47" s="41">
        <f>AT46*(1+AR$4/12)</f>
        <v>0</v>
      </c>
      <c r="AR47" s="41">
        <f>MAX(0,AQ47-AS$4)</f>
        <v>0</v>
      </c>
      <c r="AS47" s="41">
        <f>AO47+AR47</f>
        <v>0</v>
      </c>
      <c r="AT47" s="41">
        <f>MAX(0,MIN(AR47,AS47-$C47))</f>
        <v>0</v>
      </c>
    </row>
    <row r="48">
      <c r="A48" s="40" t="n">
        <v>42</v>
      </c>
      <c r="B48" s="40" t="str">
        <f>CHOOSE(MONTH(EDATE('4 Дългове'!$D$20,A48-1)),"януари","февруари","март","април","май","юни","юли","август","септември","октомври","ноември","декември")&amp;" "&amp;YEAR(EDATE('4 Дългове'!$D$20,A48-1))&amp;" г."</f>
        <v>април 2030 г.</v>
      </c>
      <c r="C48" s="41">
        <f>$C$4-(G48+K48+O48+S48+W48+AA48+AE48+AI48+AM48+AQ48)+(H48+L48+P48+T48+X48+AB48+AF48+AJ48+AN48+AR48)</f>
        <v>470</v>
      </c>
      <c r="D48" s="41">
        <f>(G48+K48+O48+S48+W48+AA48+AE48+AI48+AM48+AQ48)-(J47+N47+R47+V47+Z47+AD47+AH47+AL47+AP47+AT47)</f>
        <v>0</v>
      </c>
      <c r="E48" s="41">
        <f>J48+N48+R48+V48+Z48+AD48+AH48+AL48+AP48+AT48</f>
        <v>0</v>
      </c>
      <c r="F48" s="40" t="str">
        <f>IF(AND(E48&lt;0.005,E47&gt;=0.005),A48,"")</f>
        <v/>
      </c>
      <c r="G48" s="41">
        <f>J47*(1+H$4/12)</f>
        <v>0</v>
      </c>
      <c r="H48" s="41">
        <f>MAX(0,G48-I$4)</f>
        <v>0</v>
      </c>
      <c r="I48" s="41">
        <f>H48</f>
        <v>0</v>
      </c>
      <c r="J48" s="41">
        <f>MAX(0,MIN(H48,I48-$C48))</f>
        <v>0</v>
      </c>
      <c r="K48" s="41">
        <f>N47*(1+L$4/12)</f>
        <v>0</v>
      </c>
      <c r="L48" s="41">
        <f>MAX(0,K48-M$4)</f>
        <v>0</v>
      </c>
      <c r="M48" s="41">
        <f>I48+L48</f>
        <v>0</v>
      </c>
      <c r="N48" s="41">
        <f>MAX(0,MIN(L48,M48-$C48))</f>
        <v>0</v>
      </c>
      <c r="O48" s="41">
        <f>R47*(1+P$4/12)</f>
        <v>0</v>
      </c>
      <c r="P48" s="41">
        <f>MAX(0,O48-Q$4)</f>
        <v>0</v>
      </c>
      <c r="Q48" s="41">
        <f>M48+P48</f>
        <v>0</v>
      </c>
      <c r="R48" s="41">
        <f>MAX(0,MIN(P48,Q48-$C48))</f>
        <v>0</v>
      </c>
      <c r="S48" s="41">
        <f>V47*(1+T$4/12)</f>
        <v>0</v>
      </c>
      <c r="T48" s="41">
        <f>MAX(0,S48-U$4)</f>
        <v>0</v>
      </c>
      <c r="U48" s="41">
        <f>Q48+T48</f>
        <v>0</v>
      </c>
      <c r="V48" s="41">
        <f>MAX(0,MIN(T48,U48-$C48))</f>
        <v>0</v>
      </c>
      <c r="W48" s="41">
        <f>Z47*(1+X$4/12)</f>
        <v>0</v>
      </c>
      <c r="X48" s="41">
        <f>MAX(0,W48-Y$4)</f>
        <v>0</v>
      </c>
      <c r="Y48" s="41">
        <f>U48+X48</f>
        <v>0</v>
      </c>
      <c r="Z48" s="41">
        <f>MAX(0,MIN(X48,Y48-$C48))</f>
        <v>0</v>
      </c>
      <c r="AA48" s="41">
        <f>AD47*(1+AB$4/12)</f>
        <v>0</v>
      </c>
      <c r="AB48" s="41">
        <f>MAX(0,AA48-AC$4)</f>
        <v>0</v>
      </c>
      <c r="AC48" s="41">
        <f>Y48+AB48</f>
        <v>0</v>
      </c>
      <c r="AD48" s="41">
        <f>MAX(0,MIN(AB48,AC48-$C48))</f>
        <v>0</v>
      </c>
      <c r="AE48" s="41">
        <f>AH47*(1+AF$4/12)</f>
        <v>0</v>
      </c>
      <c r="AF48" s="41">
        <f>MAX(0,AE48-AG$4)</f>
        <v>0</v>
      </c>
      <c r="AG48" s="41">
        <f>AC48+AF48</f>
        <v>0</v>
      </c>
      <c r="AH48" s="41">
        <f>MAX(0,MIN(AF48,AG48-$C48))</f>
        <v>0</v>
      </c>
      <c r="AI48" s="41">
        <f>AL47*(1+AJ$4/12)</f>
        <v>0</v>
      </c>
      <c r="AJ48" s="41">
        <f>MAX(0,AI48-AK$4)</f>
        <v>0</v>
      </c>
      <c r="AK48" s="41">
        <f>AG48+AJ48</f>
        <v>0</v>
      </c>
      <c r="AL48" s="41">
        <f>MAX(0,MIN(AJ48,AK48-$C48))</f>
        <v>0</v>
      </c>
      <c r="AM48" s="41">
        <f>AP47*(1+AN$4/12)</f>
        <v>0</v>
      </c>
      <c r="AN48" s="41">
        <f>MAX(0,AM48-AO$4)</f>
        <v>0</v>
      </c>
      <c r="AO48" s="41">
        <f>AK48+AN48</f>
        <v>0</v>
      </c>
      <c r="AP48" s="41">
        <f>MAX(0,MIN(AN48,AO48-$C48))</f>
        <v>0</v>
      </c>
      <c r="AQ48" s="41">
        <f>AT47*(1+AR$4/12)</f>
        <v>0</v>
      </c>
      <c r="AR48" s="41">
        <f>MAX(0,AQ48-AS$4)</f>
        <v>0</v>
      </c>
      <c r="AS48" s="41">
        <f>AO48+AR48</f>
        <v>0</v>
      </c>
      <c r="AT48" s="41">
        <f>MAX(0,MIN(AR48,AS48-$C48))</f>
        <v>0</v>
      </c>
    </row>
    <row r="49">
      <c r="A49" s="40" t="n">
        <v>43</v>
      </c>
      <c r="B49" s="40" t="str">
        <f>CHOOSE(MONTH(EDATE('4 Дългове'!$D$20,A49-1)),"януари","февруари","март","април","май","юни","юли","август","септември","октомври","ноември","декември")&amp;" "&amp;YEAR(EDATE('4 Дългове'!$D$20,A49-1))&amp;" г."</f>
        <v>май 2030 г.</v>
      </c>
      <c r="C49" s="41">
        <f>$C$4-(G49+K49+O49+S49+W49+AA49+AE49+AI49+AM49+AQ49)+(H49+L49+P49+T49+X49+AB49+AF49+AJ49+AN49+AR49)</f>
        <v>470</v>
      </c>
      <c r="D49" s="41">
        <f>(G49+K49+O49+S49+W49+AA49+AE49+AI49+AM49+AQ49)-(J48+N48+R48+V48+Z48+AD48+AH48+AL48+AP48+AT48)</f>
        <v>0</v>
      </c>
      <c r="E49" s="41">
        <f>J49+N49+R49+V49+Z49+AD49+AH49+AL49+AP49+AT49</f>
        <v>0</v>
      </c>
      <c r="F49" s="40" t="str">
        <f>IF(AND(E49&lt;0.005,E48&gt;=0.005),A49,"")</f>
        <v/>
      </c>
      <c r="G49" s="41">
        <f>J48*(1+H$4/12)</f>
        <v>0</v>
      </c>
      <c r="H49" s="41">
        <f>MAX(0,G49-I$4)</f>
        <v>0</v>
      </c>
      <c r="I49" s="41">
        <f>H49</f>
        <v>0</v>
      </c>
      <c r="J49" s="41">
        <f>MAX(0,MIN(H49,I49-$C49))</f>
        <v>0</v>
      </c>
      <c r="K49" s="41">
        <f>N48*(1+L$4/12)</f>
        <v>0</v>
      </c>
      <c r="L49" s="41">
        <f>MAX(0,K49-M$4)</f>
        <v>0</v>
      </c>
      <c r="M49" s="41">
        <f>I49+L49</f>
        <v>0</v>
      </c>
      <c r="N49" s="41">
        <f>MAX(0,MIN(L49,M49-$C49))</f>
        <v>0</v>
      </c>
      <c r="O49" s="41">
        <f>R48*(1+P$4/12)</f>
        <v>0</v>
      </c>
      <c r="P49" s="41">
        <f>MAX(0,O49-Q$4)</f>
        <v>0</v>
      </c>
      <c r="Q49" s="41">
        <f>M49+P49</f>
        <v>0</v>
      </c>
      <c r="R49" s="41">
        <f>MAX(0,MIN(P49,Q49-$C49))</f>
        <v>0</v>
      </c>
      <c r="S49" s="41">
        <f>V48*(1+T$4/12)</f>
        <v>0</v>
      </c>
      <c r="T49" s="41">
        <f>MAX(0,S49-U$4)</f>
        <v>0</v>
      </c>
      <c r="U49" s="41">
        <f>Q49+T49</f>
        <v>0</v>
      </c>
      <c r="V49" s="41">
        <f>MAX(0,MIN(T49,U49-$C49))</f>
        <v>0</v>
      </c>
      <c r="W49" s="41">
        <f>Z48*(1+X$4/12)</f>
        <v>0</v>
      </c>
      <c r="X49" s="41">
        <f>MAX(0,W49-Y$4)</f>
        <v>0</v>
      </c>
      <c r="Y49" s="41">
        <f>U49+X49</f>
        <v>0</v>
      </c>
      <c r="Z49" s="41">
        <f>MAX(0,MIN(X49,Y49-$C49))</f>
        <v>0</v>
      </c>
      <c r="AA49" s="41">
        <f>AD48*(1+AB$4/12)</f>
        <v>0</v>
      </c>
      <c r="AB49" s="41">
        <f>MAX(0,AA49-AC$4)</f>
        <v>0</v>
      </c>
      <c r="AC49" s="41">
        <f>Y49+AB49</f>
        <v>0</v>
      </c>
      <c r="AD49" s="41">
        <f>MAX(0,MIN(AB49,AC49-$C49))</f>
        <v>0</v>
      </c>
      <c r="AE49" s="41">
        <f>AH48*(1+AF$4/12)</f>
        <v>0</v>
      </c>
      <c r="AF49" s="41">
        <f>MAX(0,AE49-AG$4)</f>
        <v>0</v>
      </c>
      <c r="AG49" s="41">
        <f>AC49+AF49</f>
        <v>0</v>
      </c>
      <c r="AH49" s="41">
        <f>MAX(0,MIN(AF49,AG49-$C49))</f>
        <v>0</v>
      </c>
      <c r="AI49" s="41">
        <f>AL48*(1+AJ$4/12)</f>
        <v>0</v>
      </c>
      <c r="AJ49" s="41">
        <f>MAX(0,AI49-AK$4)</f>
        <v>0</v>
      </c>
      <c r="AK49" s="41">
        <f>AG49+AJ49</f>
        <v>0</v>
      </c>
      <c r="AL49" s="41">
        <f>MAX(0,MIN(AJ49,AK49-$C49))</f>
        <v>0</v>
      </c>
      <c r="AM49" s="41">
        <f>AP48*(1+AN$4/12)</f>
        <v>0</v>
      </c>
      <c r="AN49" s="41">
        <f>MAX(0,AM49-AO$4)</f>
        <v>0</v>
      </c>
      <c r="AO49" s="41">
        <f>AK49+AN49</f>
        <v>0</v>
      </c>
      <c r="AP49" s="41">
        <f>MAX(0,MIN(AN49,AO49-$C49))</f>
        <v>0</v>
      </c>
      <c r="AQ49" s="41">
        <f>AT48*(1+AR$4/12)</f>
        <v>0</v>
      </c>
      <c r="AR49" s="41">
        <f>MAX(0,AQ49-AS$4)</f>
        <v>0</v>
      </c>
      <c r="AS49" s="41">
        <f>AO49+AR49</f>
        <v>0</v>
      </c>
      <c r="AT49" s="41">
        <f>MAX(0,MIN(AR49,AS49-$C49))</f>
        <v>0</v>
      </c>
    </row>
    <row r="50">
      <c r="A50" s="40" t="n">
        <v>44</v>
      </c>
      <c r="B50" s="40" t="str">
        <f>CHOOSE(MONTH(EDATE('4 Дългове'!$D$20,A50-1)),"януари","февруари","март","април","май","юни","юли","август","септември","октомври","ноември","декември")&amp;" "&amp;YEAR(EDATE('4 Дългове'!$D$20,A50-1))&amp;" г."</f>
        <v>юни 2030 г.</v>
      </c>
      <c r="C50" s="41">
        <f>$C$4-(G50+K50+O50+S50+W50+AA50+AE50+AI50+AM50+AQ50)+(H50+L50+P50+T50+X50+AB50+AF50+AJ50+AN50+AR50)</f>
        <v>470</v>
      </c>
      <c r="D50" s="41">
        <f>(G50+K50+O50+S50+W50+AA50+AE50+AI50+AM50+AQ50)-(J49+N49+R49+V49+Z49+AD49+AH49+AL49+AP49+AT49)</f>
        <v>0</v>
      </c>
      <c r="E50" s="41">
        <f>J50+N50+R50+V50+Z50+AD50+AH50+AL50+AP50+AT50</f>
        <v>0</v>
      </c>
      <c r="F50" s="40" t="str">
        <f>IF(AND(E50&lt;0.005,E49&gt;=0.005),A50,"")</f>
        <v/>
      </c>
      <c r="G50" s="41">
        <f>J49*(1+H$4/12)</f>
        <v>0</v>
      </c>
      <c r="H50" s="41">
        <f>MAX(0,G50-I$4)</f>
        <v>0</v>
      </c>
      <c r="I50" s="41">
        <f>H50</f>
        <v>0</v>
      </c>
      <c r="J50" s="41">
        <f>MAX(0,MIN(H50,I50-$C50))</f>
        <v>0</v>
      </c>
      <c r="K50" s="41">
        <f>N49*(1+L$4/12)</f>
        <v>0</v>
      </c>
      <c r="L50" s="41">
        <f>MAX(0,K50-M$4)</f>
        <v>0</v>
      </c>
      <c r="M50" s="41">
        <f>I50+L50</f>
        <v>0</v>
      </c>
      <c r="N50" s="41">
        <f>MAX(0,MIN(L50,M50-$C50))</f>
        <v>0</v>
      </c>
      <c r="O50" s="41">
        <f>R49*(1+P$4/12)</f>
        <v>0</v>
      </c>
      <c r="P50" s="41">
        <f>MAX(0,O50-Q$4)</f>
        <v>0</v>
      </c>
      <c r="Q50" s="41">
        <f>M50+P50</f>
        <v>0</v>
      </c>
      <c r="R50" s="41">
        <f>MAX(0,MIN(P50,Q50-$C50))</f>
        <v>0</v>
      </c>
      <c r="S50" s="41">
        <f>V49*(1+T$4/12)</f>
        <v>0</v>
      </c>
      <c r="T50" s="41">
        <f>MAX(0,S50-U$4)</f>
        <v>0</v>
      </c>
      <c r="U50" s="41">
        <f>Q50+T50</f>
        <v>0</v>
      </c>
      <c r="V50" s="41">
        <f>MAX(0,MIN(T50,U50-$C50))</f>
        <v>0</v>
      </c>
      <c r="W50" s="41">
        <f>Z49*(1+X$4/12)</f>
        <v>0</v>
      </c>
      <c r="X50" s="41">
        <f>MAX(0,W50-Y$4)</f>
        <v>0</v>
      </c>
      <c r="Y50" s="41">
        <f>U50+X50</f>
        <v>0</v>
      </c>
      <c r="Z50" s="41">
        <f>MAX(0,MIN(X50,Y50-$C50))</f>
        <v>0</v>
      </c>
      <c r="AA50" s="41">
        <f>AD49*(1+AB$4/12)</f>
        <v>0</v>
      </c>
      <c r="AB50" s="41">
        <f>MAX(0,AA50-AC$4)</f>
        <v>0</v>
      </c>
      <c r="AC50" s="41">
        <f>Y50+AB50</f>
        <v>0</v>
      </c>
      <c r="AD50" s="41">
        <f>MAX(0,MIN(AB50,AC50-$C50))</f>
        <v>0</v>
      </c>
      <c r="AE50" s="41">
        <f>AH49*(1+AF$4/12)</f>
        <v>0</v>
      </c>
      <c r="AF50" s="41">
        <f>MAX(0,AE50-AG$4)</f>
        <v>0</v>
      </c>
      <c r="AG50" s="41">
        <f>AC50+AF50</f>
        <v>0</v>
      </c>
      <c r="AH50" s="41">
        <f>MAX(0,MIN(AF50,AG50-$C50))</f>
        <v>0</v>
      </c>
      <c r="AI50" s="41">
        <f>AL49*(1+AJ$4/12)</f>
        <v>0</v>
      </c>
      <c r="AJ50" s="41">
        <f>MAX(0,AI50-AK$4)</f>
        <v>0</v>
      </c>
      <c r="AK50" s="41">
        <f>AG50+AJ50</f>
        <v>0</v>
      </c>
      <c r="AL50" s="41">
        <f>MAX(0,MIN(AJ50,AK50-$C50))</f>
        <v>0</v>
      </c>
      <c r="AM50" s="41">
        <f>AP49*(1+AN$4/12)</f>
        <v>0</v>
      </c>
      <c r="AN50" s="41">
        <f>MAX(0,AM50-AO$4)</f>
        <v>0</v>
      </c>
      <c r="AO50" s="41">
        <f>AK50+AN50</f>
        <v>0</v>
      </c>
      <c r="AP50" s="41">
        <f>MAX(0,MIN(AN50,AO50-$C50))</f>
        <v>0</v>
      </c>
      <c r="AQ50" s="41">
        <f>AT49*(1+AR$4/12)</f>
        <v>0</v>
      </c>
      <c r="AR50" s="41">
        <f>MAX(0,AQ50-AS$4)</f>
        <v>0</v>
      </c>
      <c r="AS50" s="41">
        <f>AO50+AR50</f>
        <v>0</v>
      </c>
      <c r="AT50" s="41">
        <f>MAX(0,MIN(AR50,AS50-$C50))</f>
        <v>0</v>
      </c>
    </row>
    <row r="51">
      <c r="A51" s="40" t="n">
        <v>45</v>
      </c>
      <c r="B51" s="40" t="str">
        <f>CHOOSE(MONTH(EDATE('4 Дългове'!$D$20,A51-1)),"януари","февруари","март","април","май","юни","юли","август","септември","октомври","ноември","декември")&amp;" "&amp;YEAR(EDATE('4 Дългове'!$D$20,A51-1))&amp;" г."</f>
        <v>юли 2030 г.</v>
      </c>
      <c r="C51" s="41">
        <f>$C$4-(G51+K51+O51+S51+W51+AA51+AE51+AI51+AM51+AQ51)+(H51+L51+P51+T51+X51+AB51+AF51+AJ51+AN51+AR51)</f>
        <v>470</v>
      </c>
      <c r="D51" s="41">
        <f>(G51+K51+O51+S51+W51+AA51+AE51+AI51+AM51+AQ51)-(J50+N50+R50+V50+Z50+AD50+AH50+AL50+AP50+AT50)</f>
        <v>0</v>
      </c>
      <c r="E51" s="41">
        <f>J51+N51+R51+V51+Z51+AD51+AH51+AL51+AP51+AT51</f>
        <v>0</v>
      </c>
      <c r="F51" s="40" t="str">
        <f>IF(AND(E51&lt;0.005,E50&gt;=0.005),A51,"")</f>
        <v/>
      </c>
      <c r="G51" s="41">
        <f>J50*(1+H$4/12)</f>
        <v>0</v>
      </c>
      <c r="H51" s="41">
        <f>MAX(0,G51-I$4)</f>
        <v>0</v>
      </c>
      <c r="I51" s="41">
        <f>H51</f>
        <v>0</v>
      </c>
      <c r="J51" s="41">
        <f>MAX(0,MIN(H51,I51-$C51))</f>
        <v>0</v>
      </c>
      <c r="K51" s="41">
        <f>N50*(1+L$4/12)</f>
        <v>0</v>
      </c>
      <c r="L51" s="41">
        <f>MAX(0,K51-M$4)</f>
        <v>0</v>
      </c>
      <c r="M51" s="41">
        <f>I51+L51</f>
        <v>0</v>
      </c>
      <c r="N51" s="41">
        <f>MAX(0,MIN(L51,M51-$C51))</f>
        <v>0</v>
      </c>
      <c r="O51" s="41">
        <f>R50*(1+P$4/12)</f>
        <v>0</v>
      </c>
      <c r="P51" s="41">
        <f>MAX(0,O51-Q$4)</f>
        <v>0</v>
      </c>
      <c r="Q51" s="41">
        <f>M51+P51</f>
        <v>0</v>
      </c>
      <c r="R51" s="41">
        <f>MAX(0,MIN(P51,Q51-$C51))</f>
        <v>0</v>
      </c>
      <c r="S51" s="41">
        <f>V50*(1+T$4/12)</f>
        <v>0</v>
      </c>
      <c r="T51" s="41">
        <f>MAX(0,S51-U$4)</f>
        <v>0</v>
      </c>
      <c r="U51" s="41">
        <f>Q51+T51</f>
        <v>0</v>
      </c>
      <c r="V51" s="41">
        <f>MAX(0,MIN(T51,U51-$C51))</f>
        <v>0</v>
      </c>
      <c r="W51" s="41">
        <f>Z50*(1+X$4/12)</f>
        <v>0</v>
      </c>
      <c r="X51" s="41">
        <f>MAX(0,W51-Y$4)</f>
        <v>0</v>
      </c>
      <c r="Y51" s="41">
        <f>U51+X51</f>
        <v>0</v>
      </c>
      <c r="Z51" s="41">
        <f>MAX(0,MIN(X51,Y51-$C51))</f>
        <v>0</v>
      </c>
      <c r="AA51" s="41">
        <f>AD50*(1+AB$4/12)</f>
        <v>0</v>
      </c>
      <c r="AB51" s="41">
        <f>MAX(0,AA51-AC$4)</f>
        <v>0</v>
      </c>
      <c r="AC51" s="41">
        <f>Y51+AB51</f>
        <v>0</v>
      </c>
      <c r="AD51" s="41">
        <f>MAX(0,MIN(AB51,AC51-$C51))</f>
        <v>0</v>
      </c>
      <c r="AE51" s="41">
        <f>AH50*(1+AF$4/12)</f>
        <v>0</v>
      </c>
      <c r="AF51" s="41">
        <f>MAX(0,AE51-AG$4)</f>
        <v>0</v>
      </c>
      <c r="AG51" s="41">
        <f>AC51+AF51</f>
        <v>0</v>
      </c>
      <c r="AH51" s="41">
        <f>MAX(0,MIN(AF51,AG51-$C51))</f>
        <v>0</v>
      </c>
      <c r="AI51" s="41">
        <f>AL50*(1+AJ$4/12)</f>
        <v>0</v>
      </c>
      <c r="AJ51" s="41">
        <f>MAX(0,AI51-AK$4)</f>
        <v>0</v>
      </c>
      <c r="AK51" s="41">
        <f>AG51+AJ51</f>
        <v>0</v>
      </c>
      <c r="AL51" s="41">
        <f>MAX(0,MIN(AJ51,AK51-$C51))</f>
        <v>0</v>
      </c>
      <c r="AM51" s="41">
        <f>AP50*(1+AN$4/12)</f>
        <v>0</v>
      </c>
      <c r="AN51" s="41">
        <f>MAX(0,AM51-AO$4)</f>
        <v>0</v>
      </c>
      <c r="AO51" s="41">
        <f>AK51+AN51</f>
        <v>0</v>
      </c>
      <c r="AP51" s="41">
        <f>MAX(0,MIN(AN51,AO51-$C51))</f>
        <v>0</v>
      </c>
      <c r="AQ51" s="41">
        <f>AT50*(1+AR$4/12)</f>
        <v>0</v>
      </c>
      <c r="AR51" s="41">
        <f>MAX(0,AQ51-AS$4)</f>
        <v>0</v>
      </c>
      <c r="AS51" s="41">
        <f>AO51+AR51</f>
        <v>0</v>
      </c>
      <c r="AT51" s="41">
        <f>MAX(0,MIN(AR51,AS51-$C51))</f>
        <v>0</v>
      </c>
    </row>
    <row r="52">
      <c r="A52" s="40" t="n">
        <v>46</v>
      </c>
      <c r="B52" s="40" t="str">
        <f>CHOOSE(MONTH(EDATE('4 Дългове'!$D$20,A52-1)),"януари","февруари","март","април","май","юни","юли","август","септември","октомври","ноември","декември")&amp;" "&amp;YEAR(EDATE('4 Дългове'!$D$20,A52-1))&amp;" г."</f>
        <v>август 2030 г.</v>
      </c>
      <c r="C52" s="41">
        <f>$C$4-(G52+K52+O52+S52+W52+AA52+AE52+AI52+AM52+AQ52)+(H52+L52+P52+T52+X52+AB52+AF52+AJ52+AN52+AR52)</f>
        <v>470</v>
      </c>
      <c r="D52" s="41">
        <f>(G52+K52+O52+S52+W52+AA52+AE52+AI52+AM52+AQ52)-(J51+N51+R51+V51+Z51+AD51+AH51+AL51+AP51+AT51)</f>
        <v>0</v>
      </c>
      <c r="E52" s="41">
        <f>J52+N52+R52+V52+Z52+AD52+AH52+AL52+AP52+AT52</f>
        <v>0</v>
      </c>
      <c r="F52" s="40" t="str">
        <f>IF(AND(E52&lt;0.005,E51&gt;=0.005),A52,"")</f>
        <v/>
      </c>
      <c r="G52" s="41">
        <f>J51*(1+H$4/12)</f>
        <v>0</v>
      </c>
      <c r="H52" s="41">
        <f>MAX(0,G52-I$4)</f>
        <v>0</v>
      </c>
      <c r="I52" s="41">
        <f>H52</f>
        <v>0</v>
      </c>
      <c r="J52" s="41">
        <f>MAX(0,MIN(H52,I52-$C52))</f>
        <v>0</v>
      </c>
      <c r="K52" s="41">
        <f>N51*(1+L$4/12)</f>
        <v>0</v>
      </c>
      <c r="L52" s="41">
        <f>MAX(0,K52-M$4)</f>
        <v>0</v>
      </c>
      <c r="M52" s="41">
        <f>I52+L52</f>
        <v>0</v>
      </c>
      <c r="N52" s="41">
        <f>MAX(0,MIN(L52,M52-$C52))</f>
        <v>0</v>
      </c>
      <c r="O52" s="41">
        <f>R51*(1+P$4/12)</f>
        <v>0</v>
      </c>
      <c r="P52" s="41">
        <f>MAX(0,O52-Q$4)</f>
        <v>0</v>
      </c>
      <c r="Q52" s="41">
        <f>M52+P52</f>
        <v>0</v>
      </c>
      <c r="R52" s="41">
        <f>MAX(0,MIN(P52,Q52-$C52))</f>
        <v>0</v>
      </c>
      <c r="S52" s="41">
        <f>V51*(1+T$4/12)</f>
        <v>0</v>
      </c>
      <c r="T52" s="41">
        <f>MAX(0,S52-U$4)</f>
        <v>0</v>
      </c>
      <c r="U52" s="41">
        <f>Q52+T52</f>
        <v>0</v>
      </c>
      <c r="V52" s="41">
        <f>MAX(0,MIN(T52,U52-$C52))</f>
        <v>0</v>
      </c>
      <c r="W52" s="41">
        <f>Z51*(1+X$4/12)</f>
        <v>0</v>
      </c>
      <c r="X52" s="41">
        <f>MAX(0,W52-Y$4)</f>
        <v>0</v>
      </c>
      <c r="Y52" s="41">
        <f>U52+X52</f>
        <v>0</v>
      </c>
      <c r="Z52" s="41">
        <f>MAX(0,MIN(X52,Y52-$C52))</f>
        <v>0</v>
      </c>
      <c r="AA52" s="41">
        <f>AD51*(1+AB$4/12)</f>
        <v>0</v>
      </c>
      <c r="AB52" s="41">
        <f>MAX(0,AA52-AC$4)</f>
        <v>0</v>
      </c>
      <c r="AC52" s="41">
        <f>Y52+AB52</f>
        <v>0</v>
      </c>
      <c r="AD52" s="41">
        <f>MAX(0,MIN(AB52,AC52-$C52))</f>
        <v>0</v>
      </c>
      <c r="AE52" s="41">
        <f>AH51*(1+AF$4/12)</f>
        <v>0</v>
      </c>
      <c r="AF52" s="41">
        <f>MAX(0,AE52-AG$4)</f>
        <v>0</v>
      </c>
      <c r="AG52" s="41">
        <f>AC52+AF52</f>
        <v>0</v>
      </c>
      <c r="AH52" s="41">
        <f>MAX(0,MIN(AF52,AG52-$C52))</f>
        <v>0</v>
      </c>
      <c r="AI52" s="41">
        <f>AL51*(1+AJ$4/12)</f>
        <v>0</v>
      </c>
      <c r="AJ52" s="41">
        <f>MAX(0,AI52-AK$4)</f>
        <v>0</v>
      </c>
      <c r="AK52" s="41">
        <f>AG52+AJ52</f>
        <v>0</v>
      </c>
      <c r="AL52" s="41">
        <f>MAX(0,MIN(AJ52,AK52-$C52))</f>
        <v>0</v>
      </c>
      <c r="AM52" s="41">
        <f>AP51*(1+AN$4/12)</f>
        <v>0</v>
      </c>
      <c r="AN52" s="41">
        <f>MAX(0,AM52-AO$4)</f>
        <v>0</v>
      </c>
      <c r="AO52" s="41">
        <f>AK52+AN52</f>
        <v>0</v>
      </c>
      <c r="AP52" s="41">
        <f>MAX(0,MIN(AN52,AO52-$C52))</f>
        <v>0</v>
      </c>
      <c r="AQ52" s="41">
        <f>AT51*(1+AR$4/12)</f>
        <v>0</v>
      </c>
      <c r="AR52" s="41">
        <f>MAX(0,AQ52-AS$4)</f>
        <v>0</v>
      </c>
      <c r="AS52" s="41">
        <f>AO52+AR52</f>
        <v>0</v>
      </c>
      <c r="AT52" s="41">
        <f>MAX(0,MIN(AR52,AS52-$C52))</f>
        <v>0</v>
      </c>
    </row>
    <row r="53">
      <c r="A53" s="40" t="n">
        <v>47</v>
      </c>
      <c r="B53" s="40" t="str">
        <f>CHOOSE(MONTH(EDATE('4 Дългове'!$D$20,A53-1)),"януари","февруари","март","април","май","юни","юли","август","септември","октомври","ноември","декември")&amp;" "&amp;YEAR(EDATE('4 Дългове'!$D$20,A53-1))&amp;" г."</f>
        <v>септември 2030 г.</v>
      </c>
      <c r="C53" s="41">
        <f>$C$4-(G53+K53+O53+S53+W53+AA53+AE53+AI53+AM53+AQ53)+(H53+L53+P53+T53+X53+AB53+AF53+AJ53+AN53+AR53)</f>
        <v>470</v>
      </c>
      <c r="D53" s="41">
        <f>(G53+K53+O53+S53+W53+AA53+AE53+AI53+AM53+AQ53)-(J52+N52+R52+V52+Z52+AD52+AH52+AL52+AP52+AT52)</f>
        <v>0</v>
      </c>
      <c r="E53" s="41">
        <f>J53+N53+R53+V53+Z53+AD53+AH53+AL53+AP53+AT53</f>
        <v>0</v>
      </c>
      <c r="F53" s="40" t="str">
        <f>IF(AND(E53&lt;0.005,E52&gt;=0.005),A53,"")</f>
        <v/>
      </c>
      <c r="G53" s="41">
        <f>J52*(1+H$4/12)</f>
        <v>0</v>
      </c>
      <c r="H53" s="41">
        <f>MAX(0,G53-I$4)</f>
        <v>0</v>
      </c>
      <c r="I53" s="41">
        <f>H53</f>
        <v>0</v>
      </c>
      <c r="J53" s="41">
        <f>MAX(0,MIN(H53,I53-$C53))</f>
        <v>0</v>
      </c>
      <c r="K53" s="41">
        <f>N52*(1+L$4/12)</f>
        <v>0</v>
      </c>
      <c r="L53" s="41">
        <f>MAX(0,K53-M$4)</f>
        <v>0</v>
      </c>
      <c r="M53" s="41">
        <f>I53+L53</f>
        <v>0</v>
      </c>
      <c r="N53" s="41">
        <f>MAX(0,MIN(L53,M53-$C53))</f>
        <v>0</v>
      </c>
      <c r="O53" s="41">
        <f>R52*(1+P$4/12)</f>
        <v>0</v>
      </c>
      <c r="P53" s="41">
        <f>MAX(0,O53-Q$4)</f>
        <v>0</v>
      </c>
      <c r="Q53" s="41">
        <f>M53+P53</f>
        <v>0</v>
      </c>
      <c r="R53" s="41">
        <f>MAX(0,MIN(P53,Q53-$C53))</f>
        <v>0</v>
      </c>
      <c r="S53" s="41">
        <f>V52*(1+T$4/12)</f>
        <v>0</v>
      </c>
      <c r="T53" s="41">
        <f>MAX(0,S53-U$4)</f>
        <v>0</v>
      </c>
      <c r="U53" s="41">
        <f>Q53+T53</f>
        <v>0</v>
      </c>
      <c r="V53" s="41">
        <f>MAX(0,MIN(T53,U53-$C53))</f>
        <v>0</v>
      </c>
      <c r="W53" s="41">
        <f>Z52*(1+X$4/12)</f>
        <v>0</v>
      </c>
      <c r="X53" s="41">
        <f>MAX(0,W53-Y$4)</f>
        <v>0</v>
      </c>
      <c r="Y53" s="41">
        <f>U53+X53</f>
        <v>0</v>
      </c>
      <c r="Z53" s="41">
        <f>MAX(0,MIN(X53,Y53-$C53))</f>
        <v>0</v>
      </c>
      <c r="AA53" s="41">
        <f>AD52*(1+AB$4/12)</f>
        <v>0</v>
      </c>
      <c r="AB53" s="41">
        <f>MAX(0,AA53-AC$4)</f>
        <v>0</v>
      </c>
      <c r="AC53" s="41">
        <f>Y53+AB53</f>
        <v>0</v>
      </c>
      <c r="AD53" s="41">
        <f>MAX(0,MIN(AB53,AC53-$C53))</f>
        <v>0</v>
      </c>
      <c r="AE53" s="41">
        <f>AH52*(1+AF$4/12)</f>
        <v>0</v>
      </c>
      <c r="AF53" s="41">
        <f>MAX(0,AE53-AG$4)</f>
        <v>0</v>
      </c>
      <c r="AG53" s="41">
        <f>AC53+AF53</f>
        <v>0</v>
      </c>
      <c r="AH53" s="41">
        <f>MAX(0,MIN(AF53,AG53-$C53))</f>
        <v>0</v>
      </c>
      <c r="AI53" s="41">
        <f>AL52*(1+AJ$4/12)</f>
        <v>0</v>
      </c>
      <c r="AJ53" s="41">
        <f>MAX(0,AI53-AK$4)</f>
        <v>0</v>
      </c>
      <c r="AK53" s="41">
        <f>AG53+AJ53</f>
        <v>0</v>
      </c>
      <c r="AL53" s="41">
        <f>MAX(0,MIN(AJ53,AK53-$C53))</f>
        <v>0</v>
      </c>
      <c r="AM53" s="41">
        <f>AP52*(1+AN$4/12)</f>
        <v>0</v>
      </c>
      <c r="AN53" s="41">
        <f>MAX(0,AM53-AO$4)</f>
        <v>0</v>
      </c>
      <c r="AO53" s="41">
        <f>AK53+AN53</f>
        <v>0</v>
      </c>
      <c r="AP53" s="41">
        <f>MAX(0,MIN(AN53,AO53-$C53))</f>
        <v>0</v>
      </c>
      <c r="AQ53" s="41">
        <f>AT52*(1+AR$4/12)</f>
        <v>0</v>
      </c>
      <c r="AR53" s="41">
        <f>MAX(0,AQ53-AS$4)</f>
        <v>0</v>
      </c>
      <c r="AS53" s="41">
        <f>AO53+AR53</f>
        <v>0</v>
      </c>
      <c r="AT53" s="41">
        <f>MAX(0,MIN(AR53,AS53-$C53))</f>
        <v>0</v>
      </c>
    </row>
    <row r="54">
      <c r="A54" s="40" t="n">
        <v>48</v>
      </c>
      <c r="B54" s="40" t="str">
        <f>CHOOSE(MONTH(EDATE('4 Дългове'!$D$20,A54-1)),"януари","февруари","март","април","май","юни","юли","август","септември","октомври","ноември","декември")&amp;" "&amp;YEAR(EDATE('4 Дългове'!$D$20,A54-1))&amp;" г."</f>
        <v>октомври 2030 г.</v>
      </c>
      <c r="C54" s="41">
        <f>$C$4-(G54+K54+O54+S54+W54+AA54+AE54+AI54+AM54+AQ54)+(H54+L54+P54+T54+X54+AB54+AF54+AJ54+AN54+AR54)</f>
        <v>470</v>
      </c>
      <c r="D54" s="41">
        <f>(G54+K54+O54+S54+W54+AA54+AE54+AI54+AM54+AQ54)-(J53+N53+R53+V53+Z53+AD53+AH53+AL53+AP53+AT53)</f>
        <v>0</v>
      </c>
      <c r="E54" s="41">
        <f>J54+N54+R54+V54+Z54+AD54+AH54+AL54+AP54+AT54</f>
        <v>0</v>
      </c>
      <c r="F54" s="40" t="str">
        <f>IF(AND(E54&lt;0.005,E53&gt;=0.005),A54,"")</f>
        <v/>
      </c>
      <c r="G54" s="41">
        <f>J53*(1+H$4/12)</f>
        <v>0</v>
      </c>
      <c r="H54" s="41">
        <f>MAX(0,G54-I$4)</f>
        <v>0</v>
      </c>
      <c r="I54" s="41">
        <f>H54</f>
        <v>0</v>
      </c>
      <c r="J54" s="41">
        <f>MAX(0,MIN(H54,I54-$C54))</f>
        <v>0</v>
      </c>
      <c r="K54" s="41">
        <f>N53*(1+L$4/12)</f>
        <v>0</v>
      </c>
      <c r="L54" s="41">
        <f>MAX(0,K54-M$4)</f>
        <v>0</v>
      </c>
      <c r="M54" s="41">
        <f>I54+L54</f>
        <v>0</v>
      </c>
      <c r="N54" s="41">
        <f>MAX(0,MIN(L54,M54-$C54))</f>
        <v>0</v>
      </c>
      <c r="O54" s="41">
        <f>R53*(1+P$4/12)</f>
        <v>0</v>
      </c>
      <c r="P54" s="41">
        <f>MAX(0,O54-Q$4)</f>
        <v>0</v>
      </c>
      <c r="Q54" s="41">
        <f>M54+P54</f>
        <v>0</v>
      </c>
      <c r="R54" s="41">
        <f>MAX(0,MIN(P54,Q54-$C54))</f>
        <v>0</v>
      </c>
      <c r="S54" s="41">
        <f>V53*(1+T$4/12)</f>
        <v>0</v>
      </c>
      <c r="T54" s="41">
        <f>MAX(0,S54-U$4)</f>
        <v>0</v>
      </c>
      <c r="U54" s="41">
        <f>Q54+T54</f>
        <v>0</v>
      </c>
      <c r="V54" s="41">
        <f>MAX(0,MIN(T54,U54-$C54))</f>
        <v>0</v>
      </c>
      <c r="W54" s="41">
        <f>Z53*(1+X$4/12)</f>
        <v>0</v>
      </c>
      <c r="X54" s="41">
        <f>MAX(0,W54-Y$4)</f>
        <v>0</v>
      </c>
      <c r="Y54" s="41">
        <f>U54+X54</f>
        <v>0</v>
      </c>
      <c r="Z54" s="41">
        <f>MAX(0,MIN(X54,Y54-$C54))</f>
        <v>0</v>
      </c>
      <c r="AA54" s="41">
        <f>AD53*(1+AB$4/12)</f>
        <v>0</v>
      </c>
      <c r="AB54" s="41">
        <f>MAX(0,AA54-AC$4)</f>
        <v>0</v>
      </c>
      <c r="AC54" s="41">
        <f>Y54+AB54</f>
        <v>0</v>
      </c>
      <c r="AD54" s="41">
        <f>MAX(0,MIN(AB54,AC54-$C54))</f>
        <v>0</v>
      </c>
      <c r="AE54" s="41">
        <f>AH53*(1+AF$4/12)</f>
        <v>0</v>
      </c>
      <c r="AF54" s="41">
        <f>MAX(0,AE54-AG$4)</f>
        <v>0</v>
      </c>
      <c r="AG54" s="41">
        <f>AC54+AF54</f>
        <v>0</v>
      </c>
      <c r="AH54" s="41">
        <f>MAX(0,MIN(AF54,AG54-$C54))</f>
        <v>0</v>
      </c>
      <c r="AI54" s="41">
        <f>AL53*(1+AJ$4/12)</f>
        <v>0</v>
      </c>
      <c r="AJ54" s="41">
        <f>MAX(0,AI54-AK$4)</f>
        <v>0</v>
      </c>
      <c r="AK54" s="41">
        <f>AG54+AJ54</f>
        <v>0</v>
      </c>
      <c r="AL54" s="41">
        <f>MAX(0,MIN(AJ54,AK54-$C54))</f>
        <v>0</v>
      </c>
      <c r="AM54" s="41">
        <f>AP53*(1+AN$4/12)</f>
        <v>0</v>
      </c>
      <c r="AN54" s="41">
        <f>MAX(0,AM54-AO$4)</f>
        <v>0</v>
      </c>
      <c r="AO54" s="41">
        <f>AK54+AN54</f>
        <v>0</v>
      </c>
      <c r="AP54" s="41">
        <f>MAX(0,MIN(AN54,AO54-$C54))</f>
        <v>0</v>
      </c>
      <c r="AQ54" s="41">
        <f>AT53*(1+AR$4/12)</f>
        <v>0</v>
      </c>
      <c r="AR54" s="41">
        <f>MAX(0,AQ54-AS$4)</f>
        <v>0</v>
      </c>
      <c r="AS54" s="41">
        <f>AO54+AR54</f>
        <v>0</v>
      </c>
      <c r="AT54" s="41">
        <f>MAX(0,MIN(AR54,AS54-$C54))</f>
        <v>0</v>
      </c>
    </row>
    <row r="55">
      <c r="A55" s="40" t="n">
        <v>49</v>
      </c>
      <c r="B55" s="40" t="str">
        <f>CHOOSE(MONTH(EDATE('4 Дългове'!$D$20,A55-1)),"януари","февруари","март","април","май","юни","юли","август","септември","октомври","ноември","декември")&amp;" "&amp;YEAR(EDATE('4 Дългове'!$D$20,A55-1))&amp;" г."</f>
        <v>ноември 2030 г.</v>
      </c>
      <c r="C55" s="41">
        <f>$C$4-(G55+K55+O55+S55+W55+AA55+AE55+AI55+AM55+AQ55)+(H55+L55+P55+T55+X55+AB55+AF55+AJ55+AN55+AR55)</f>
        <v>470</v>
      </c>
      <c r="D55" s="41">
        <f>(G55+K55+O55+S55+W55+AA55+AE55+AI55+AM55+AQ55)-(J54+N54+R54+V54+Z54+AD54+AH54+AL54+AP54+AT54)</f>
        <v>0</v>
      </c>
      <c r="E55" s="41">
        <f>J55+N55+R55+V55+Z55+AD55+AH55+AL55+AP55+AT55</f>
        <v>0</v>
      </c>
      <c r="F55" s="40" t="str">
        <f>IF(AND(E55&lt;0.005,E54&gt;=0.005),A55,"")</f>
        <v/>
      </c>
      <c r="G55" s="41">
        <f>J54*(1+H$4/12)</f>
        <v>0</v>
      </c>
      <c r="H55" s="41">
        <f>MAX(0,G55-I$4)</f>
        <v>0</v>
      </c>
      <c r="I55" s="41">
        <f>H55</f>
        <v>0</v>
      </c>
      <c r="J55" s="41">
        <f>MAX(0,MIN(H55,I55-$C55))</f>
        <v>0</v>
      </c>
      <c r="K55" s="41">
        <f>N54*(1+L$4/12)</f>
        <v>0</v>
      </c>
      <c r="L55" s="41">
        <f>MAX(0,K55-M$4)</f>
        <v>0</v>
      </c>
      <c r="M55" s="41">
        <f>I55+L55</f>
        <v>0</v>
      </c>
      <c r="N55" s="41">
        <f>MAX(0,MIN(L55,M55-$C55))</f>
        <v>0</v>
      </c>
      <c r="O55" s="41">
        <f>R54*(1+P$4/12)</f>
        <v>0</v>
      </c>
      <c r="P55" s="41">
        <f>MAX(0,O55-Q$4)</f>
        <v>0</v>
      </c>
      <c r="Q55" s="41">
        <f>M55+P55</f>
        <v>0</v>
      </c>
      <c r="R55" s="41">
        <f>MAX(0,MIN(P55,Q55-$C55))</f>
        <v>0</v>
      </c>
      <c r="S55" s="41">
        <f>V54*(1+T$4/12)</f>
        <v>0</v>
      </c>
      <c r="T55" s="41">
        <f>MAX(0,S55-U$4)</f>
        <v>0</v>
      </c>
      <c r="U55" s="41">
        <f>Q55+T55</f>
        <v>0</v>
      </c>
      <c r="V55" s="41">
        <f>MAX(0,MIN(T55,U55-$C55))</f>
        <v>0</v>
      </c>
      <c r="W55" s="41">
        <f>Z54*(1+X$4/12)</f>
        <v>0</v>
      </c>
      <c r="X55" s="41">
        <f>MAX(0,W55-Y$4)</f>
        <v>0</v>
      </c>
      <c r="Y55" s="41">
        <f>U55+X55</f>
        <v>0</v>
      </c>
      <c r="Z55" s="41">
        <f>MAX(0,MIN(X55,Y55-$C55))</f>
        <v>0</v>
      </c>
      <c r="AA55" s="41">
        <f>AD54*(1+AB$4/12)</f>
        <v>0</v>
      </c>
      <c r="AB55" s="41">
        <f>MAX(0,AA55-AC$4)</f>
        <v>0</v>
      </c>
      <c r="AC55" s="41">
        <f>Y55+AB55</f>
        <v>0</v>
      </c>
      <c r="AD55" s="41">
        <f>MAX(0,MIN(AB55,AC55-$C55))</f>
        <v>0</v>
      </c>
      <c r="AE55" s="41">
        <f>AH54*(1+AF$4/12)</f>
        <v>0</v>
      </c>
      <c r="AF55" s="41">
        <f>MAX(0,AE55-AG$4)</f>
        <v>0</v>
      </c>
      <c r="AG55" s="41">
        <f>AC55+AF55</f>
        <v>0</v>
      </c>
      <c r="AH55" s="41">
        <f>MAX(0,MIN(AF55,AG55-$C55))</f>
        <v>0</v>
      </c>
      <c r="AI55" s="41">
        <f>AL54*(1+AJ$4/12)</f>
        <v>0</v>
      </c>
      <c r="AJ55" s="41">
        <f>MAX(0,AI55-AK$4)</f>
        <v>0</v>
      </c>
      <c r="AK55" s="41">
        <f>AG55+AJ55</f>
        <v>0</v>
      </c>
      <c r="AL55" s="41">
        <f>MAX(0,MIN(AJ55,AK55-$C55))</f>
        <v>0</v>
      </c>
      <c r="AM55" s="41">
        <f>AP54*(1+AN$4/12)</f>
        <v>0</v>
      </c>
      <c r="AN55" s="41">
        <f>MAX(0,AM55-AO$4)</f>
        <v>0</v>
      </c>
      <c r="AO55" s="41">
        <f>AK55+AN55</f>
        <v>0</v>
      </c>
      <c r="AP55" s="41">
        <f>MAX(0,MIN(AN55,AO55-$C55))</f>
        <v>0</v>
      </c>
      <c r="AQ55" s="41">
        <f>AT54*(1+AR$4/12)</f>
        <v>0</v>
      </c>
      <c r="AR55" s="41">
        <f>MAX(0,AQ55-AS$4)</f>
        <v>0</v>
      </c>
      <c r="AS55" s="41">
        <f>AO55+AR55</f>
        <v>0</v>
      </c>
      <c r="AT55" s="41">
        <f>MAX(0,MIN(AR55,AS55-$C55))</f>
        <v>0</v>
      </c>
    </row>
    <row r="56">
      <c r="A56" s="40" t="n">
        <v>50</v>
      </c>
      <c r="B56" s="40" t="str">
        <f>CHOOSE(MONTH(EDATE('4 Дългове'!$D$20,A56-1)),"януари","февруари","март","април","май","юни","юли","август","септември","октомври","ноември","декември")&amp;" "&amp;YEAR(EDATE('4 Дългове'!$D$20,A56-1))&amp;" г."</f>
        <v>декември 2030 г.</v>
      </c>
      <c r="C56" s="41">
        <f>$C$4-(G56+K56+O56+S56+W56+AA56+AE56+AI56+AM56+AQ56)+(H56+L56+P56+T56+X56+AB56+AF56+AJ56+AN56+AR56)</f>
        <v>470</v>
      </c>
      <c r="D56" s="41">
        <f>(G56+K56+O56+S56+W56+AA56+AE56+AI56+AM56+AQ56)-(J55+N55+R55+V55+Z55+AD55+AH55+AL55+AP55+AT55)</f>
        <v>0</v>
      </c>
      <c r="E56" s="41">
        <f>J56+N56+R56+V56+Z56+AD56+AH56+AL56+AP56+AT56</f>
        <v>0</v>
      </c>
      <c r="F56" s="40" t="str">
        <f>IF(AND(E56&lt;0.005,E55&gt;=0.005),A56,"")</f>
        <v/>
      </c>
      <c r="G56" s="41">
        <f>J55*(1+H$4/12)</f>
        <v>0</v>
      </c>
      <c r="H56" s="41">
        <f>MAX(0,G56-I$4)</f>
        <v>0</v>
      </c>
      <c r="I56" s="41">
        <f>H56</f>
        <v>0</v>
      </c>
      <c r="J56" s="41">
        <f>MAX(0,MIN(H56,I56-$C56))</f>
        <v>0</v>
      </c>
      <c r="K56" s="41">
        <f>N55*(1+L$4/12)</f>
        <v>0</v>
      </c>
      <c r="L56" s="41">
        <f>MAX(0,K56-M$4)</f>
        <v>0</v>
      </c>
      <c r="M56" s="41">
        <f>I56+L56</f>
        <v>0</v>
      </c>
      <c r="N56" s="41">
        <f>MAX(0,MIN(L56,M56-$C56))</f>
        <v>0</v>
      </c>
      <c r="O56" s="41">
        <f>R55*(1+P$4/12)</f>
        <v>0</v>
      </c>
      <c r="P56" s="41">
        <f>MAX(0,O56-Q$4)</f>
        <v>0</v>
      </c>
      <c r="Q56" s="41">
        <f>M56+P56</f>
        <v>0</v>
      </c>
      <c r="R56" s="41">
        <f>MAX(0,MIN(P56,Q56-$C56))</f>
        <v>0</v>
      </c>
      <c r="S56" s="41">
        <f>V55*(1+T$4/12)</f>
        <v>0</v>
      </c>
      <c r="T56" s="41">
        <f>MAX(0,S56-U$4)</f>
        <v>0</v>
      </c>
      <c r="U56" s="41">
        <f>Q56+T56</f>
        <v>0</v>
      </c>
      <c r="V56" s="41">
        <f>MAX(0,MIN(T56,U56-$C56))</f>
        <v>0</v>
      </c>
      <c r="W56" s="41">
        <f>Z55*(1+X$4/12)</f>
        <v>0</v>
      </c>
      <c r="X56" s="41">
        <f>MAX(0,W56-Y$4)</f>
        <v>0</v>
      </c>
      <c r="Y56" s="41">
        <f>U56+X56</f>
        <v>0</v>
      </c>
      <c r="Z56" s="41">
        <f>MAX(0,MIN(X56,Y56-$C56))</f>
        <v>0</v>
      </c>
      <c r="AA56" s="41">
        <f>AD55*(1+AB$4/12)</f>
        <v>0</v>
      </c>
      <c r="AB56" s="41">
        <f>MAX(0,AA56-AC$4)</f>
        <v>0</v>
      </c>
      <c r="AC56" s="41">
        <f>Y56+AB56</f>
        <v>0</v>
      </c>
      <c r="AD56" s="41">
        <f>MAX(0,MIN(AB56,AC56-$C56))</f>
        <v>0</v>
      </c>
      <c r="AE56" s="41">
        <f>AH55*(1+AF$4/12)</f>
        <v>0</v>
      </c>
      <c r="AF56" s="41">
        <f>MAX(0,AE56-AG$4)</f>
        <v>0</v>
      </c>
      <c r="AG56" s="41">
        <f>AC56+AF56</f>
        <v>0</v>
      </c>
      <c r="AH56" s="41">
        <f>MAX(0,MIN(AF56,AG56-$C56))</f>
        <v>0</v>
      </c>
      <c r="AI56" s="41">
        <f>AL55*(1+AJ$4/12)</f>
        <v>0</v>
      </c>
      <c r="AJ56" s="41">
        <f>MAX(0,AI56-AK$4)</f>
        <v>0</v>
      </c>
      <c r="AK56" s="41">
        <f>AG56+AJ56</f>
        <v>0</v>
      </c>
      <c r="AL56" s="41">
        <f>MAX(0,MIN(AJ56,AK56-$C56))</f>
        <v>0</v>
      </c>
      <c r="AM56" s="41">
        <f>AP55*(1+AN$4/12)</f>
        <v>0</v>
      </c>
      <c r="AN56" s="41">
        <f>MAX(0,AM56-AO$4)</f>
        <v>0</v>
      </c>
      <c r="AO56" s="41">
        <f>AK56+AN56</f>
        <v>0</v>
      </c>
      <c r="AP56" s="41">
        <f>MAX(0,MIN(AN56,AO56-$C56))</f>
        <v>0</v>
      </c>
      <c r="AQ56" s="41">
        <f>AT55*(1+AR$4/12)</f>
        <v>0</v>
      </c>
      <c r="AR56" s="41">
        <f>MAX(0,AQ56-AS$4)</f>
        <v>0</v>
      </c>
      <c r="AS56" s="41">
        <f>AO56+AR56</f>
        <v>0</v>
      </c>
      <c r="AT56" s="41">
        <f>MAX(0,MIN(AR56,AS56-$C56))</f>
        <v>0</v>
      </c>
    </row>
    <row r="57">
      <c r="A57" s="40" t="n">
        <v>51</v>
      </c>
      <c r="B57" s="40" t="str">
        <f>CHOOSE(MONTH(EDATE('4 Дългове'!$D$20,A57-1)),"януари","февруари","март","април","май","юни","юли","август","септември","октомври","ноември","декември")&amp;" "&amp;YEAR(EDATE('4 Дългове'!$D$20,A57-1))&amp;" г."</f>
        <v>януари 2031 г.</v>
      </c>
      <c r="C57" s="41">
        <f>$C$4-(G57+K57+O57+S57+W57+AA57+AE57+AI57+AM57+AQ57)+(H57+L57+P57+T57+X57+AB57+AF57+AJ57+AN57+AR57)</f>
        <v>470</v>
      </c>
      <c r="D57" s="41">
        <f>(G57+K57+O57+S57+W57+AA57+AE57+AI57+AM57+AQ57)-(J56+N56+R56+V56+Z56+AD56+AH56+AL56+AP56+AT56)</f>
        <v>0</v>
      </c>
      <c r="E57" s="41">
        <f>J57+N57+R57+V57+Z57+AD57+AH57+AL57+AP57+AT57</f>
        <v>0</v>
      </c>
      <c r="F57" s="40" t="str">
        <f>IF(AND(E57&lt;0.005,E56&gt;=0.005),A57,"")</f>
        <v/>
      </c>
      <c r="G57" s="41">
        <f>J56*(1+H$4/12)</f>
        <v>0</v>
      </c>
      <c r="H57" s="41">
        <f>MAX(0,G57-I$4)</f>
        <v>0</v>
      </c>
      <c r="I57" s="41">
        <f>H57</f>
        <v>0</v>
      </c>
      <c r="J57" s="41">
        <f>MAX(0,MIN(H57,I57-$C57))</f>
        <v>0</v>
      </c>
      <c r="K57" s="41">
        <f>N56*(1+L$4/12)</f>
        <v>0</v>
      </c>
      <c r="L57" s="41">
        <f>MAX(0,K57-M$4)</f>
        <v>0</v>
      </c>
      <c r="M57" s="41">
        <f>I57+L57</f>
        <v>0</v>
      </c>
      <c r="N57" s="41">
        <f>MAX(0,MIN(L57,M57-$C57))</f>
        <v>0</v>
      </c>
      <c r="O57" s="41">
        <f>R56*(1+P$4/12)</f>
        <v>0</v>
      </c>
      <c r="P57" s="41">
        <f>MAX(0,O57-Q$4)</f>
        <v>0</v>
      </c>
      <c r="Q57" s="41">
        <f>M57+P57</f>
        <v>0</v>
      </c>
      <c r="R57" s="41">
        <f>MAX(0,MIN(P57,Q57-$C57))</f>
        <v>0</v>
      </c>
      <c r="S57" s="41">
        <f>V56*(1+T$4/12)</f>
        <v>0</v>
      </c>
      <c r="T57" s="41">
        <f>MAX(0,S57-U$4)</f>
        <v>0</v>
      </c>
      <c r="U57" s="41">
        <f>Q57+T57</f>
        <v>0</v>
      </c>
      <c r="V57" s="41">
        <f>MAX(0,MIN(T57,U57-$C57))</f>
        <v>0</v>
      </c>
      <c r="W57" s="41">
        <f>Z56*(1+X$4/12)</f>
        <v>0</v>
      </c>
      <c r="X57" s="41">
        <f>MAX(0,W57-Y$4)</f>
        <v>0</v>
      </c>
      <c r="Y57" s="41">
        <f>U57+X57</f>
        <v>0</v>
      </c>
      <c r="Z57" s="41">
        <f>MAX(0,MIN(X57,Y57-$C57))</f>
        <v>0</v>
      </c>
      <c r="AA57" s="41">
        <f>AD56*(1+AB$4/12)</f>
        <v>0</v>
      </c>
      <c r="AB57" s="41">
        <f>MAX(0,AA57-AC$4)</f>
        <v>0</v>
      </c>
      <c r="AC57" s="41">
        <f>Y57+AB57</f>
        <v>0</v>
      </c>
      <c r="AD57" s="41">
        <f>MAX(0,MIN(AB57,AC57-$C57))</f>
        <v>0</v>
      </c>
      <c r="AE57" s="41">
        <f>AH56*(1+AF$4/12)</f>
        <v>0</v>
      </c>
      <c r="AF57" s="41">
        <f>MAX(0,AE57-AG$4)</f>
        <v>0</v>
      </c>
      <c r="AG57" s="41">
        <f>AC57+AF57</f>
        <v>0</v>
      </c>
      <c r="AH57" s="41">
        <f>MAX(0,MIN(AF57,AG57-$C57))</f>
        <v>0</v>
      </c>
      <c r="AI57" s="41">
        <f>AL56*(1+AJ$4/12)</f>
        <v>0</v>
      </c>
      <c r="AJ57" s="41">
        <f>MAX(0,AI57-AK$4)</f>
        <v>0</v>
      </c>
      <c r="AK57" s="41">
        <f>AG57+AJ57</f>
        <v>0</v>
      </c>
      <c r="AL57" s="41">
        <f>MAX(0,MIN(AJ57,AK57-$C57))</f>
        <v>0</v>
      </c>
      <c r="AM57" s="41">
        <f>AP56*(1+AN$4/12)</f>
        <v>0</v>
      </c>
      <c r="AN57" s="41">
        <f>MAX(0,AM57-AO$4)</f>
        <v>0</v>
      </c>
      <c r="AO57" s="41">
        <f>AK57+AN57</f>
        <v>0</v>
      </c>
      <c r="AP57" s="41">
        <f>MAX(0,MIN(AN57,AO57-$C57))</f>
        <v>0</v>
      </c>
      <c r="AQ57" s="41">
        <f>AT56*(1+AR$4/12)</f>
        <v>0</v>
      </c>
      <c r="AR57" s="41">
        <f>MAX(0,AQ57-AS$4)</f>
        <v>0</v>
      </c>
      <c r="AS57" s="41">
        <f>AO57+AR57</f>
        <v>0</v>
      </c>
      <c r="AT57" s="41">
        <f>MAX(0,MIN(AR57,AS57-$C57))</f>
        <v>0</v>
      </c>
    </row>
    <row r="58">
      <c r="A58" s="40" t="n">
        <v>52</v>
      </c>
      <c r="B58" s="40" t="str">
        <f>CHOOSE(MONTH(EDATE('4 Дългове'!$D$20,A58-1)),"януари","февруари","март","април","май","юни","юли","август","септември","октомври","ноември","декември")&amp;" "&amp;YEAR(EDATE('4 Дългове'!$D$20,A58-1))&amp;" г."</f>
        <v>февруари 2031 г.</v>
      </c>
      <c r="C58" s="41">
        <f>$C$4-(G58+K58+O58+S58+W58+AA58+AE58+AI58+AM58+AQ58)+(H58+L58+P58+T58+X58+AB58+AF58+AJ58+AN58+AR58)</f>
        <v>470</v>
      </c>
      <c r="D58" s="41">
        <f>(G58+K58+O58+S58+W58+AA58+AE58+AI58+AM58+AQ58)-(J57+N57+R57+V57+Z57+AD57+AH57+AL57+AP57+AT57)</f>
        <v>0</v>
      </c>
      <c r="E58" s="41">
        <f>J58+N58+R58+V58+Z58+AD58+AH58+AL58+AP58+AT58</f>
        <v>0</v>
      </c>
      <c r="F58" s="40" t="str">
        <f>IF(AND(E58&lt;0.005,E57&gt;=0.005),A58,"")</f>
        <v/>
      </c>
      <c r="G58" s="41">
        <f>J57*(1+H$4/12)</f>
        <v>0</v>
      </c>
      <c r="H58" s="41">
        <f>MAX(0,G58-I$4)</f>
        <v>0</v>
      </c>
      <c r="I58" s="41">
        <f>H58</f>
        <v>0</v>
      </c>
      <c r="J58" s="41">
        <f>MAX(0,MIN(H58,I58-$C58))</f>
        <v>0</v>
      </c>
      <c r="K58" s="41">
        <f>N57*(1+L$4/12)</f>
        <v>0</v>
      </c>
      <c r="L58" s="41">
        <f>MAX(0,K58-M$4)</f>
        <v>0</v>
      </c>
      <c r="M58" s="41">
        <f>I58+L58</f>
        <v>0</v>
      </c>
      <c r="N58" s="41">
        <f>MAX(0,MIN(L58,M58-$C58))</f>
        <v>0</v>
      </c>
      <c r="O58" s="41">
        <f>R57*(1+P$4/12)</f>
        <v>0</v>
      </c>
      <c r="P58" s="41">
        <f>MAX(0,O58-Q$4)</f>
        <v>0</v>
      </c>
      <c r="Q58" s="41">
        <f>M58+P58</f>
        <v>0</v>
      </c>
      <c r="R58" s="41">
        <f>MAX(0,MIN(P58,Q58-$C58))</f>
        <v>0</v>
      </c>
      <c r="S58" s="41">
        <f>V57*(1+T$4/12)</f>
        <v>0</v>
      </c>
      <c r="T58" s="41">
        <f>MAX(0,S58-U$4)</f>
        <v>0</v>
      </c>
      <c r="U58" s="41">
        <f>Q58+T58</f>
        <v>0</v>
      </c>
      <c r="V58" s="41">
        <f>MAX(0,MIN(T58,U58-$C58))</f>
        <v>0</v>
      </c>
      <c r="W58" s="41">
        <f>Z57*(1+X$4/12)</f>
        <v>0</v>
      </c>
      <c r="X58" s="41">
        <f>MAX(0,W58-Y$4)</f>
        <v>0</v>
      </c>
      <c r="Y58" s="41">
        <f>U58+X58</f>
        <v>0</v>
      </c>
      <c r="Z58" s="41">
        <f>MAX(0,MIN(X58,Y58-$C58))</f>
        <v>0</v>
      </c>
      <c r="AA58" s="41">
        <f>AD57*(1+AB$4/12)</f>
        <v>0</v>
      </c>
      <c r="AB58" s="41">
        <f>MAX(0,AA58-AC$4)</f>
        <v>0</v>
      </c>
      <c r="AC58" s="41">
        <f>Y58+AB58</f>
        <v>0</v>
      </c>
      <c r="AD58" s="41">
        <f>MAX(0,MIN(AB58,AC58-$C58))</f>
        <v>0</v>
      </c>
      <c r="AE58" s="41">
        <f>AH57*(1+AF$4/12)</f>
        <v>0</v>
      </c>
      <c r="AF58" s="41">
        <f>MAX(0,AE58-AG$4)</f>
        <v>0</v>
      </c>
      <c r="AG58" s="41">
        <f>AC58+AF58</f>
        <v>0</v>
      </c>
      <c r="AH58" s="41">
        <f>MAX(0,MIN(AF58,AG58-$C58))</f>
        <v>0</v>
      </c>
      <c r="AI58" s="41">
        <f>AL57*(1+AJ$4/12)</f>
        <v>0</v>
      </c>
      <c r="AJ58" s="41">
        <f>MAX(0,AI58-AK$4)</f>
        <v>0</v>
      </c>
      <c r="AK58" s="41">
        <f>AG58+AJ58</f>
        <v>0</v>
      </c>
      <c r="AL58" s="41">
        <f>MAX(0,MIN(AJ58,AK58-$C58))</f>
        <v>0</v>
      </c>
      <c r="AM58" s="41">
        <f>AP57*(1+AN$4/12)</f>
        <v>0</v>
      </c>
      <c r="AN58" s="41">
        <f>MAX(0,AM58-AO$4)</f>
        <v>0</v>
      </c>
      <c r="AO58" s="41">
        <f>AK58+AN58</f>
        <v>0</v>
      </c>
      <c r="AP58" s="41">
        <f>MAX(0,MIN(AN58,AO58-$C58))</f>
        <v>0</v>
      </c>
      <c r="AQ58" s="41">
        <f>AT57*(1+AR$4/12)</f>
        <v>0</v>
      </c>
      <c r="AR58" s="41">
        <f>MAX(0,AQ58-AS$4)</f>
        <v>0</v>
      </c>
      <c r="AS58" s="41">
        <f>AO58+AR58</f>
        <v>0</v>
      </c>
      <c r="AT58" s="41">
        <f>MAX(0,MIN(AR58,AS58-$C58))</f>
        <v>0</v>
      </c>
    </row>
    <row r="59">
      <c r="A59" s="40" t="n">
        <v>53</v>
      </c>
      <c r="B59" s="40" t="str">
        <f>CHOOSE(MONTH(EDATE('4 Дългове'!$D$20,A59-1)),"януари","февруари","март","април","май","юни","юли","август","септември","октомври","ноември","декември")&amp;" "&amp;YEAR(EDATE('4 Дългове'!$D$20,A59-1))&amp;" г."</f>
        <v>март 2031 г.</v>
      </c>
      <c r="C59" s="41">
        <f>$C$4-(G59+K59+O59+S59+W59+AA59+AE59+AI59+AM59+AQ59)+(H59+L59+P59+T59+X59+AB59+AF59+AJ59+AN59+AR59)</f>
        <v>470</v>
      </c>
      <c r="D59" s="41">
        <f>(G59+K59+O59+S59+W59+AA59+AE59+AI59+AM59+AQ59)-(J58+N58+R58+V58+Z58+AD58+AH58+AL58+AP58+AT58)</f>
        <v>0</v>
      </c>
      <c r="E59" s="41">
        <f>J59+N59+R59+V59+Z59+AD59+AH59+AL59+AP59+AT59</f>
        <v>0</v>
      </c>
      <c r="F59" s="40" t="str">
        <f>IF(AND(E59&lt;0.005,E58&gt;=0.005),A59,"")</f>
        <v/>
      </c>
      <c r="G59" s="41">
        <f>J58*(1+H$4/12)</f>
        <v>0</v>
      </c>
      <c r="H59" s="41">
        <f>MAX(0,G59-I$4)</f>
        <v>0</v>
      </c>
      <c r="I59" s="41">
        <f>H59</f>
        <v>0</v>
      </c>
      <c r="J59" s="41">
        <f>MAX(0,MIN(H59,I59-$C59))</f>
        <v>0</v>
      </c>
      <c r="K59" s="41">
        <f>N58*(1+L$4/12)</f>
        <v>0</v>
      </c>
      <c r="L59" s="41">
        <f>MAX(0,K59-M$4)</f>
        <v>0</v>
      </c>
      <c r="M59" s="41">
        <f>I59+L59</f>
        <v>0</v>
      </c>
      <c r="N59" s="41">
        <f>MAX(0,MIN(L59,M59-$C59))</f>
        <v>0</v>
      </c>
      <c r="O59" s="41">
        <f>R58*(1+P$4/12)</f>
        <v>0</v>
      </c>
      <c r="P59" s="41">
        <f>MAX(0,O59-Q$4)</f>
        <v>0</v>
      </c>
      <c r="Q59" s="41">
        <f>M59+P59</f>
        <v>0</v>
      </c>
      <c r="R59" s="41">
        <f>MAX(0,MIN(P59,Q59-$C59))</f>
        <v>0</v>
      </c>
      <c r="S59" s="41">
        <f>V58*(1+T$4/12)</f>
        <v>0</v>
      </c>
      <c r="T59" s="41">
        <f>MAX(0,S59-U$4)</f>
        <v>0</v>
      </c>
      <c r="U59" s="41">
        <f>Q59+T59</f>
        <v>0</v>
      </c>
      <c r="V59" s="41">
        <f>MAX(0,MIN(T59,U59-$C59))</f>
        <v>0</v>
      </c>
      <c r="W59" s="41">
        <f>Z58*(1+X$4/12)</f>
        <v>0</v>
      </c>
      <c r="X59" s="41">
        <f>MAX(0,W59-Y$4)</f>
        <v>0</v>
      </c>
      <c r="Y59" s="41">
        <f>U59+X59</f>
        <v>0</v>
      </c>
      <c r="Z59" s="41">
        <f>MAX(0,MIN(X59,Y59-$C59))</f>
        <v>0</v>
      </c>
      <c r="AA59" s="41">
        <f>AD58*(1+AB$4/12)</f>
        <v>0</v>
      </c>
      <c r="AB59" s="41">
        <f>MAX(0,AA59-AC$4)</f>
        <v>0</v>
      </c>
      <c r="AC59" s="41">
        <f>Y59+AB59</f>
        <v>0</v>
      </c>
      <c r="AD59" s="41">
        <f>MAX(0,MIN(AB59,AC59-$C59))</f>
        <v>0</v>
      </c>
      <c r="AE59" s="41">
        <f>AH58*(1+AF$4/12)</f>
        <v>0</v>
      </c>
      <c r="AF59" s="41">
        <f>MAX(0,AE59-AG$4)</f>
        <v>0</v>
      </c>
      <c r="AG59" s="41">
        <f>AC59+AF59</f>
        <v>0</v>
      </c>
      <c r="AH59" s="41">
        <f>MAX(0,MIN(AF59,AG59-$C59))</f>
        <v>0</v>
      </c>
      <c r="AI59" s="41">
        <f>AL58*(1+AJ$4/12)</f>
        <v>0</v>
      </c>
      <c r="AJ59" s="41">
        <f>MAX(0,AI59-AK$4)</f>
        <v>0</v>
      </c>
      <c r="AK59" s="41">
        <f>AG59+AJ59</f>
        <v>0</v>
      </c>
      <c r="AL59" s="41">
        <f>MAX(0,MIN(AJ59,AK59-$C59))</f>
        <v>0</v>
      </c>
      <c r="AM59" s="41">
        <f>AP58*(1+AN$4/12)</f>
        <v>0</v>
      </c>
      <c r="AN59" s="41">
        <f>MAX(0,AM59-AO$4)</f>
        <v>0</v>
      </c>
      <c r="AO59" s="41">
        <f>AK59+AN59</f>
        <v>0</v>
      </c>
      <c r="AP59" s="41">
        <f>MAX(0,MIN(AN59,AO59-$C59))</f>
        <v>0</v>
      </c>
      <c r="AQ59" s="41">
        <f>AT58*(1+AR$4/12)</f>
        <v>0</v>
      </c>
      <c r="AR59" s="41">
        <f>MAX(0,AQ59-AS$4)</f>
        <v>0</v>
      </c>
      <c r="AS59" s="41">
        <f>AO59+AR59</f>
        <v>0</v>
      </c>
      <c r="AT59" s="41">
        <f>MAX(0,MIN(AR59,AS59-$C59))</f>
        <v>0</v>
      </c>
    </row>
    <row r="60">
      <c r="A60" s="40" t="n">
        <v>54</v>
      </c>
      <c r="B60" s="40" t="str">
        <f>CHOOSE(MONTH(EDATE('4 Дългове'!$D$20,A60-1)),"януари","февруари","март","април","май","юни","юли","август","септември","октомври","ноември","декември")&amp;" "&amp;YEAR(EDATE('4 Дългове'!$D$20,A60-1))&amp;" г."</f>
        <v>април 2031 г.</v>
      </c>
      <c r="C60" s="41">
        <f>$C$4-(G60+K60+O60+S60+W60+AA60+AE60+AI60+AM60+AQ60)+(H60+L60+P60+T60+X60+AB60+AF60+AJ60+AN60+AR60)</f>
        <v>470</v>
      </c>
      <c r="D60" s="41">
        <f>(G60+K60+O60+S60+W60+AA60+AE60+AI60+AM60+AQ60)-(J59+N59+R59+V59+Z59+AD59+AH59+AL59+AP59+AT59)</f>
        <v>0</v>
      </c>
      <c r="E60" s="41">
        <f>J60+N60+R60+V60+Z60+AD60+AH60+AL60+AP60+AT60</f>
        <v>0</v>
      </c>
      <c r="F60" s="40" t="str">
        <f>IF(AND(E60&lt;0.005,E59&gt;=0.005),A60,"")</f>
        <v/>
      </c>
      <c r="G60" s="41">
        <f>J59*(1+H$4/12)</f>
        <v>0</v>
      </c>
      <c r="H60" s="41">
        <f>MAX(0,G60-I$4)</f>
        <v>0</v>
      </c>
      <c r="I60" s="41">
        <f>H60</f>
        <v>0</v>
      </c>
      <c r="J60" s="41">
        <f>MAX(0,MIN(H60,I60-$C60))</f>
        <v>0</v>
      </c>
      <c r="K60" s="41">
        <f>N59*(1+L$4/12)</f>
        <v>0</v>
      </c>
      <c r="L60" s="41">
        <f>MAX(0,K60-M$4)</f>
        <v>0</v>
      </c>
      <c r="M60" s="41">
        <f>I60+L60</f>
        <v>0</v>
      </c>
      <c r="N60" s="41">
        <f>MAX(0,MIN(L60,M60-$C60))</f>
        <v>0</v>
      </c>
      <c r="O60" s="41">
        <f>R59*(1+P$4/12)</f>
        <v>0</v>
      </c>
      <c r="P60" s="41">
        <f>MAX(0,O60-Q$4)</f>
        <v>0</v>
      </c>
      <c r="Q60" s="41">
        <f>M60+P60</f>
        <v>0</v>
      </c>
      <c r="R60" s="41">
        <f>MAX(0,MIN(P60,Q60-$C60))</f>
        <v>0</v>
      </c>
      <c r="S60" s="41">
        <f>V59*(1+T$4/12)</f>
        <v>0</v>
      </c>
      <c r="T60" s="41">
        <f>MAX(0,S60-U$4)</f>
        <v>0</v>
      </c>
      <c r="U60" s="41">
        <f>Q60+T60</f>
        <v>0</v>
      </c>
      <c r="V60" s="41">
        <f>MAX(0,MIN(T60,U60-$C60))</f>
        <v>0</v>
      </c>
      <c r="W60" s="41">
        <f>Z59*(1+X$4/12)</f>
        <v>0</v>
      </c>
      <c r="X60" s="41">
        <f>MAX(0,W60-Y$4)</f>
        <v>0</v>
      </c>
      <c r="Y60" s="41">
        <f>U60+X60</f>
        <v>0</v>
      </c>
      <c r="Z60" s="41">
        <f>MAX(0,MIN(X60,Y60-$C60))</f>
        <v>0</v>
      </c>
      <c r="AA60" s="41">
        <f>AD59*(1+AB$4/12)</f>
        <v>0</v>
      </c>
      <c r="AB60" s="41">
        <f>MAX(0,AA60-AC$4)</f>
        <v>0</v>
      </c>
      <c r="AC60" s="41">
        <f>Y60+AB60</f>
        <v>0</v>
      </c>
      <c r="AD60" s="41">
        <f>MAX(0,MIN(AB60,AC60-$C60))</f>
        <v>0</v>
      </c>
      <c r="AE60" s="41">
        <f>AH59*(1+AF$4/12)</f>
        <v>0</v>
      </c>
      <c r="AF60" s="41">
        <f>MAX(0,AE60-AG$4)</f>
        <v>0</v>
      </c>
      <c r="AG60" s="41">
        <f>AC60+AF60</f>
        <v>0</v>
      </c>
      <c r="AH60" s="41">
        <f>MAX(0,MIN(AF60,AG60-$C60))</f>
        <v>0</v>
      </c>
      <c r="AI60" s="41">
        <f>AL59*(1+AJ$4/12)</f>
        <v>0</v>
      </c>
      <c r="AJ60" s="41">
        <f>MAX(0,AI60-AK$4)</f>
        <v>0</v>
      </c>
      <c r="AK60" s="41">
        <f>AG60+AJ60</f>
        <v>0</v>
      </c>
      <c r="AL60" s="41">
        <f>MAX(0,MIN(AJ60,AK60-$C60))</f>
        <v>0</v>
      </c>
      <c r="AM60" s="41">
        <f>AP59*(1+AN$4/12)</f>
        <v>0</v>
      </c>
      <c r="AN60" s="41">
        <f>MAX(0,AM60-AO$4)</f>
        <v>0</v>
      </c>
      <c r="AO60" s="41">
        <f>AK60+AN60</f>
        <v>0</v>
      </c>
      <c r="AP60" s="41">
        <f>MAX(0,MIN(AN60,AO60-$C60))</f>
        <v>0</v>
      </c>
      <c r="AQ60" s="41">
        <f>AT59*(1+AR$4/12)</f>
        <v>0</v>
      </c>
      <c r="AR60" s="41">
        <f>MAX(0,AQ60-AS$4)</f>
        <v>0</v>
      </c>
      <c r="AS60" s="41">
        <f>AO60+AR60</f>
        <v>0</v>
      </c>
      <c r="AT60" s="41">
        <f>MAX(0,MIN(AR60,AS60-$C60))</f>
        <v>0</v>
      </c>
    </row>
    <row r="61">
      <c r="A61" s="40" t="n">
        <v>55</v>
      </c>
      <c r="B61" s="40" t="str">
        <f>CHOOSE(MONTH(EDATE('4 Дългове'!$D$20,A61-1)),"януари","февруари","март","април","май","юни","юли","август","септември","октомври","ноември","декември")&amp;" "&amp;YEAR(EDATE('4 Дългове'!$D$20,A61-1))&amp;" г."</f>
        <v>май 2031 г.</v>
      </c>
      <c r="C61" s="41">
        <f>$C$4-(G61+K61+O61+S61+W61+AA61+AE61+AI61+AM61+AQ61)+(H61+L61+P61+T61+X61+AB61+AF61+AJ61+AN61+AR61)</f>
        <v>470</v>
      </c>
      <c r="D61" s="41">
        <f>(G61+K61+O61+S61+W61+AA61+AE61+AI61+AM61+AQ61)-(J60+N60+R60+V60+Z60+AD60+AH60+AL60+AP60+AT60)</f>
        <v>0</v>
      </c>
      <c r="E61" s="41">
        <f>J61+N61+R61+V61+Z61+AD61+AH61+AL61+AP61+AT61</f>
        <v>0</v>
      </c>
      <c r="F61" s="40" t="str">
        <f>IF(AND(E61&lt;0.005,E60&gt;=0.005),A61,"")</f>
        <v/>
      </c>
      <c r="G61" s="41">
        <f>J60*(1+H$4/12)</f>
        <v>0</v>
      </c>
      <c r="H61" s="41">
        <f>MAX(0,G61-I$4)</f>
        <v>0</v>
      </c>
      <c r="I61" s="41">
        <f>H61</f>
        <v>0</v>
      </c>
      <c r="J61" s="41">
        <f>MAX(0,MIN(H61,I61-$C61))</f>
        <v>0</v>
      </c>
      <c r="K61" s="41">
        <f>N60*(1+L$4/12)</f>
        <v>0</v>
      </c>
      <c r="L61" s="41">
        <f>MAX(0,K61-M$4)</f>
        <v>0</v>
      </c>
      <c r="M61" s="41">
        <f>I61+L61</f>
        <v>0</v>
      </c>
      <c r="N61" s="41">
        <f>MAX(0,MIN(L61,M61-$C61))</f>
        <v>0</v>
      </c>
      <c r="O61" s="41">
        <f>R60*(1+P$4/12)</f>
        <v>0</v>
      </c>
      <c r="P61" s="41">
        <f>MAX(0,O61-Q$4)</f>
        <v>0</v>
      </c>
      <c r="Q61" s="41">
        <f>M61+P61</f>
        <v>0</v>
      </c>
      <c r="R61" s="41">
        <f>MAX(0,MIN(P61,Q61-$C61))</f>
        <v>0</v>
      </c>
      <c r="S61" s="41">
        <f>V60*(1+T$4/12)</f>
        <v>0</v>
      </c>
      <c r="T61" s="41">
        <f>MAX(0,S61-U$4)</f>
        <v>0</v>
      </c>
      <c r="U61" s="41">
        <f>Q61+T61</f>
        <v>0</v>
      </c>
      <c r="V61" s="41">
        <f>MAX(0,MIN(T61,U61-$C61))</f>
        <v>0</v>
      </c>
      <c r="W61" s="41">
        <f>Z60*(1+X$4/12)</f>
        <v>0</v>
      </c>
      <c r="X61" s="41">
        <f>MAX(0,W61-Y$4)</f>
        <v>0</v>
      </c>
      <c r="Y61" s="41">
        <f>U61+X61</f>
        <v>0</v>
      </c>
      <c r="Z61" s="41">
        <f>MAX(0,MIN(X61,Y61-$C61))</f>
        <v>0</v>
      </c>
      <c r="AA61" s="41">
        <f>AD60*(1+AB$4/12)</f>
        <v>0</v>
      </c>
      <c r="AB61" s="41">
        <f>MAX(0,AA61-AC$4)</f>
        <v>0</v>
      </c>
      <c r="AC61" s="41">
        <f>Y61+AB61</f>
        <v>0</v>
      </c>
      <c r="AD61" s="41">
        <f>MAX(0,MIN(AB61,AC61-$C61))</f>
        <v>0</v>
      </c>
      <c r="AE61" s="41">
        <f>AH60*(1+AF$4/12)</f>
        <v>0</v>
      </c>
      <c r="AF61" s="41">
        <f>MAX(0,AE61-AG$4)</f>
        <v>0</v>
      </c>
      <c r="AG61" s="41">
        <f>AC61+AF61</f>
        <v>0</v>
      </c>
      <c r="AH61" s="41">
        <f>MAX(0,MIN(AF61,AG61-$C61))</f>
        <v>0</v>
      </c>
      <c r="AI61" s="41">
        <f>AL60*(1+AJ$4/12)</f>
        <v>0</v>
      </c>
      <c r="AJ61" s="41">
        <f>MAX(0,AI61-AK$4)</f>
        <v>0</v>
      </c>
      <c r="AK61" s="41">
        <f>AG61+AJ61</f>
        <v>0</v>
      </c>
      <c r="AL61" s="41">
        <f>MAX(0,MIN(AJ61,AK61-$C61))</f>
        <v>0</v>
      </c>
      <c r="AM61" s="41">
        <f>AP60*(1+AN$4/12)</f>
        <v>0</v>
      </c>
      <c r="AN61" s="41">
        <f>MAX(0,AM61-AO$4)</f>
        <v>0</v>
      </c>
      <c r="AO61" s="41">
        <f>AK61+AN61</f>
        <v>0</v>
      </c>
      <c r="AP61" s="41">
        <f>MAX(0,MIN(AN61,AO61-$C61))</f>
        <v>0</v>
      </c>
      <c r="AQ61" s="41">
        <f>AT60*(1+AR$4/12)</f>
        <v>0</v>
      </c>
      <c r="AR61" s="41">
        <f>MAX(0,AQ61-AS$4)</f>
        <v>0</v>
      </c>
      <c r="AS61" s="41">
        <f>AO61+AR61</f>
        <v>0</v>
      </c>
      <c r="AT61" s="41">
        <f>MAX(0,MIN(AR61,AS61-$C61))</f>
        <v>0</v>
      </c>
    </row>
    <row r="62">
      <c r="A62" s="40" t="n">
        <v>56</v>
      </c>
      <c r="B62" s="40" t="str">
        <f>CHOOSE(MONTH(EDATE('4 Дългове'!$D$20,A62-1)),"януари","февруари","март","април","май","юни","юли","август","септември","октомври","ноември","декември")&amp;" "&amp;YEAR(EDATE('4 Дългове'!$D$20,A62-1))&amp;" г."</f>
        <v>юни 2031 г.</v>
      </c>
      <c r="C62" s="41">
        <f>$C$4-(G62+K62+O62+S62+W62+AA62+AE62+AI62+AM62+AQ62)+(H62+L62+P62+T62+X62+AB62+AF62+AJ62+AN62+AR62)</f>
        <v>470</v>
      </c>
      <c r="D62" s="41">
        <f>(G62+K62+O62+S62+W62+AA62+AE62+AI62+AM62+AQ62)-(J61+N61+R61+V61+Z61+AD61+AH61+AL61+AP61+AT61)</f>
        <v>0</v>
      </c>
      <c r="E62" s="41">
        <f>J62+N62+R62+V62+Z62+AD62+AH62+AL62+AP62+AT62</f>
        <v>0</v>
      </c>
      <c r="F62" s="40" t="str">
        <f>IF(AND(E62&lt;0.005,E61&gt;=0.005),A62,"")</f>
        <v/>
      </c>
      <c r="G62" s="41">
        <f>J61*(1+H$4/12)</f>
        <v>0</v>
      </c>
      <c r="H62" s="41">
        <f>MAX(0,G62-I$4)</f>
        <v>0</v>
      </c>
      <c r="I62" s="41">
        <f>H62</f>
        <v>0</v>
      </c>
      <c r="J62" s="41">
        <f>MAX(0,MIN(H62,I62-$C62))</f>
        <v>0</v>
      </c>
      <c r="K62" s="41">
        <f>N61*(1+L$4/12)</f>
        <v>0</v>
      </c>
      <c r="L62" s="41">
        <f>MAX(0,K62-M$4)</f>
        <v>0</v>
      </c>
      <c r="M62" s="41">
        <f>I62+L62</f>
        <v>0</v>
      </c>
      <c r="N62" s="41">
        <f>MAX(0,MIN(L62,M62-$C62))</f>
        <v>0</v>
      </c>
      <c r="O62" s="41">
        <f>R61*(1+P$4/12)</f>
        <v>0</v>
      </c>
      <c r="P62" s="41">
        <f>MAX(0,O62-Q$4)</f>
        <v>0</v>
      </c>
      <c r="Q62" s="41">
        <f>M62+P62</f>
        <v>0</v>
      </c>
      <c r="R62" s="41">
        <f>MAX(0,MIN(P62,Q62-$C62))</f>
        <v>0</v>
      </c>
      <c r="S62" s="41">
        <f>V61*(1+T$4/12)</f>
        <v>0</v>
      </c>
      <c r="T62" s="41">
        <f>MAX(0,S62-U$4)</f>
        <v>0</v>
      </c>
      <c r="U62" s="41">
        <f>Q62+T62</f>
        <v>0</v>
      </c>
      <c r="V62" s="41">
        <f>MAX(0,MIN(T62,U62-$C62))</f>
        <v>0</v>
      </c>
      <c r="W62" s="41">
        <f>Z61*(1+X$4/12)</f>
        <v>0</v>
      </c>
      <c r="X62" s="41">
        <f>MAX(0,W62-Y$4)</f>
        <v>0</v>
      </c>
      <c r="Y62" s="41">
        <f>U62+X62</f>
        <v>0</v>
      </c>
      <c r="Z62" s="41">
        <f>MAX(0,MIN(X62,Y62-$C62))</f>
        <v>0</v>
      </c>
      <c r="AA62" s="41">
        <f>AD61*(1+AB$4/12)</f>
        <v>0</v>
      </c>
      <c r="AB62" s="41">
        <f>MAX(0,AA62-AC$4)</f>
        <v>0</v>
      </c>
      <c r="AC62" s="41">
        <f>Y62+AB62</f>
        <v>0</v>
      </c>
      <c r="AD62" s="41">
        <f>MAX(0,MIN(AB62,AC62-$C62))</f>
        <v>0</v>
      </c>
      <c r="AE62" s="41">
        <f>AH61*(1+AF$4/12)</f>
        <v>0</v>
      </c>
      <c r="AF62" s="41">
        <f>MAX(0,AE62-AG$4)</f>
        <v>0</v>
      </c>
      <c r="AG62" s="41">
        <f>AC62+AF62</f>
        <v>0</v>
      </c>
      <c r="AH62" s="41">
        <f>MAX(0,MIN(AF62,AG62-$C62))</f>
        <v>0</v>
      </c>
      <c r="AI62" s="41">
        <f>AL61*(1+AJ$4/12)</f>
        <v>0</v>
      </c>
      <c r="AJ62" s="41">
        <f>MAX(0,AI62-AK$4)</f>
        <v>0</v>
      </c>
      <c r="AK62" s="41">
        <f>AG62+AJ62</f>
        <v>0</v>
      </c>
      <c r="AL62" s="41">
        <f>MAX(0,MIN(AJ62,AK62-$C62))</f>
        <v>0</v>
      </c>
      <c r="AM62" s="41">
        <f>AP61*(1+AN$4/12)</f>
        <v>0</v>
      </c>
      <c r="AN62" s="41">
        <f>MAX(0,AM62-AO$4)</f>
        <v>0</v>
      </c>
      <c r="AO62" s="41">
        <f>AK62+AN62</f>
        <v>0</v>
      </c>
      <c r="AP62" s="41">
        <f>MAX(0,MIN(AN62,AO62-$C62))</f>
        <v>0</v>
      </c>
      <c r="AQ62" s="41">
        <f>AT61*(1+AR$4/12)</f>
        <v>0</v>
      </c>
      <c r="AR62" s="41">
        <f>MAX(0,AQ62-AS$4)</f>
        <v>0</v>
      </c>
      <c r="AS62" s="41">
        <f>AO62+AR62</f>
        <v>0</v>
      </c>
      <c r="AT62" s="41">
        <f>MAX(0,MIN(AR62,AS62-$C62))</f>
        <v>0</v>
      </c>
    </row>
    <row r="63">
      <c r="A63" s="40" t="n">
        <v>57</v>
      </c>
      <c r="B63" s="40" t="str">
        <f>CHOOSE(MONTH(EDATE('4 Дългове'!$D$20,A63-1)),"януари","февруари","март","април","май","юни","юли","август","септември","октомври","ноември","декември")&amp;" "&amp;YEAR(EDATE('4 Дългове'!$D$20,A63-1))&amp;" г."</f>
        <v>юли 2031 г.</v>
      </c>
      <c r="C63" s="41">
        <f>$C$4-(G63+K63+O63+S63+W63+AA63+AE63+AI63+AM63+AQ63)+(H63+L63+P63+T63+X63+AB63+AF63+AJ63+AN63+AR63)</f>
        <v>470</v>
      </c>
      <c r="D63" s="41">
        <f>(G63+K63+O63+S63+W63+AA63+AE63+AI63+AM63+AQ63)-(J62+N62+R62+V62+Z62+AD62+AH62+AL62+AP62+AT62)</f>
        <v>0</v>
      </c>
      <c r="E63" s="41">
        <f>J63+N63+R63+V63+Z63+AD63+AH63+AL63+AP63+AT63</f>
        <v>0</v>
      </c>
      <c r="F63" s="40" t="str">
        <f>IF(AND(E63&lt;0.005,E62&gt;=0.005),A63,"")</f>
        <v/>
      </c>
      <c r="G63" s="41">
        <f>J62*(1+H$4/12)</f>
        <v>0</v>
      </c>
      <c r="H63" s="41">
        <f>MAX(0,G63-I$4)</f>
        <v>0</v>
      </c>
      <c r="I63" s="41">
        <f>H63</f>
        <v>0</v>
      </c>
      <c r="J63" s="41">
        <f>MAX(0,MIN(H63,I63-$C63))</f>
        <v>0</v>
      </c>
      <c r="K63" s="41">
        <f>N62*(1+L$4/12)</f>
        <v>0</v>
      </c>
      <c r="L63" s="41">
        <f>MAX(0,K63-M$4)</f>
        <v>0</v>
      </c>
      <c r="M63" s="41">
        <f>I63+L63</f>
        <v>0</v>
      </c>
      <c r="N63" s="41">
        <f>MAX(0,MIN(L63,M63-$C63))</f>
        <v>0</v>
      </c>
      <c r="O63" s="41">
        <f>R62*(1+P$4/12)</f>
        <v>0</v>
      </c>
      <c r="P63" s="41">
        <f>MAX(0,O63-Q$4)</f>
        <v>0</v>
      </c>
      <c r="Q63" s="41">
        <f>M63+P63</f>
        <v>0</v>
      </c>
      <c r="R63" s="41">
        <f>MAX(0,MIN(P63,Q63-$C63))</f>
        <v>0</v>
      </c>
      <c r="S63" s="41">
        <f>V62*(1+T$4/12)</f>
        <v>0</v>
      </c>
      <c r="T63" s="41">
        <f>MAX(0,S63-U$4)</f>
        <v>0</v>
      </c>
      <c r="U63" s="41">
        <f>Q63+T63</f>
        <v>0</v>
      </c>
      <c r="V63" s="41">
        <f>MAX(0,MIN(T63,U63-$C63))</f>
        <v>0</v>
      </c>
      <c r="W63" s="41">
        <f>Z62*(1+X$4/12)</f>
        <v>0</v>
      </c>
      <c r="X63" s="41">
        <f>MAX(0,W63-Y$4)</f>
        <v>0</v>
      </c>
      <c r="Y63" s="41">
        <f>U63+X63</f>
        <v>0</v>
      </c>
      <c r="Z63" s="41">
        <f>MAX(0,MIN(X63,Y63-$C63))</f>
        <v>0</v>
      </c>
      <c r="AA63" s="41">
        <f>AD62*(1+AB$4/12)</f>
        <v>0</v>
      </c>
      <c r="AB63" s="41">
        <f>MAX(0,AA63-AC$4)</f>
        <v>0</v>
      </c>
      <c r="AC63" s="41">
        <f>Y63+AB63</f>
        <v>0</v>
      </c>
      <c r="AD63" s="41">
        <f>MAX(0,MIN(AB63,AC63-$C63))</f>
        <v>0</v>
      </c>
      <c r="AE63" s="41">
        <f>AH62*(1+AF$4/12)</f>
        <v>0</v>
      </c>
      <c r="AF63" s="41">
        <f>MAX(0,AE63-AG$4)</f>
        <v>0</v>
      </c>
      <c r="AG63" s="41">
        <f>AC63+AF63</f>
        <v>0</v>
      </c>
      <c r="AH63" s="41">
        <f>MAX(0,MIN(AF63,AG63-$C63))</f>
        <v>0</v>
      </c>
      <c r="AI63" s="41">
        <f>AL62*(1+AJ$4/12)</f>
        <v>0</v>
      </c>
      <c r="AJ63" s="41">
        <f>MAX(0,AI63-AK$4)</f>
        <v>0</v>
      </c>
      <c r="AK63" s="41">
        <f>AG63+AJ63</f>
        <v>0</v>
      </c>
      <c r="AL63" s="41">
        <f>MAX(0,MIN(AJ63,AK63-$C63))</f>
        <v>0</v>
      </c>
      <c r="AM63" s="41">
        <f>AP62*(1+AN$4/12)</f>
        <v>0</v>
      </c>
      <c r="AN63" s="41">
        <f>MAX(0,AM63-AO$4)</f>
        <v>0</v>
      </c>
      <c r="AO63" s="41">
        <f>AK63+AN63</f>
        <v>0</v>
      </c>
      <c r="AP63" s="41">
        <f>MAX(0,MIN(AN63,AO63-$C63))</f>
        <v>0</v>
      </c>
      <c r="AQ63" s="41">
        <f>AT62*(1+AR$4/12)</f>
        <v>0</v>
      </c>
      <c r="AR63" s="41">
        <f>MAX(0,AQ63-AS$4)</f>
        <v>0</v>
      </c>
      <c r="AS63" s="41">
        <f>AO63+AR63</f>
        <v>0</v>
      </c>
      <c r="AT63" s="41">
        <f>MAX(0,MIN(AR63,AS63-$C63))</f>
        <v>0</v>
      </c>
    </row>
    <row r="64">
      <c r="A64" s="40" t="n">
        <v>58</v>
      </c>
      <c r="B64" s="40" t="str">
        <f>CHOOSE(MONTH(EDATE('4 Дългове'!$D$20,A64-1)),"януари","февруари","март","април","май","юни","юли","август","септември","октомври","ноември","декември")&amp;" "&amp;YEAR(EDATE('4 Дългове'!$D$20,A64-1))&amp;" г."</f>
        <v>август 2031 г.</v>
      </c>
      <c r="C64" s="41">
        <f>$C$4-(G64+K64+O64+S64+W64+AA64+AE64+AI64+AM64+AQ64)+(H64+L64+P64+T64+X64+AB64+AF64+AJ64+AN64+AR64)</f>
        <v>470</v>
      </c>
      <c r="D64" s="41">
        <f>(G64+K64+O64+S64+W64+AA64+AE64+AI64+AM64+AQ64)-(J63+N63+R63+V63+Z63+AD63+AH63+AL63+AP63+AT63)</f>
        <v>0</v>
      </c>
      <c r="E64" s="41">
        <f>J64+N64+R64+V64+Z64+AD64+AH64+AL64+AP64+AT64</f>
        <v>0</v>
      </c>
      <c r="F64" s="40" t="str">
        <f>IF(AND(E64&lt;0.005,E63&gt;=0.005),A64,"")</f>
        <v/>
      </c>
      <c r="G64" s="41">
        <f>J63*(1+H$4/12)</f>
        <v>0</v>
      </c>
      <c r="H64" s="41">
        <f>MAX(0,G64-I$4)</f>
        <v>0</v>
      </c>
      <c r="I64" s="41">
        <f>H64</f>
        <v>0</v>
      </c>
      <c r="J64" s="41">
        <f>MAX(0,MIN(H64,I64-$C64))</f>
        <v>0</v>
      </c>
      <c r="K64" s="41">
        <f>N63*(1+L$4/12)</f>
        <v>0</v>
      </c>
      <c r="L64" s="41">
        <f>MAX(0,K64-M$4)</f>
        <v>0</v>
      </c>
      <c r="M64" s="41">
        <f>I64+L64</f>
        <v>0</v>
      </c>
      <c r="N64" s="41">
        <f>MAX(0,MIN(L64,M64-$C64))</f>
        <v>0</v>
      </c>
      <c r="O64" s="41">
        <f>R63*(1+P$4/12)</f>
        <v>0</v>
      </c>
      <c r="P64" s="41">
        <f>MAX(0,O64-Q$4)</f>
        <v>0</v>
      </c>
      <c r="Q64" s="41">
        <f>M64+P64</f>
        <v>0</v>
      </c>
      <c r="R64" s="41">
        <f>MAX(0,MIN(P64,Q64-$C64))</f>
        <v>0</v>
      </c>
      <c r="S64" s="41">
        <f>V63*(1+T$4/12)</f>
        <v>0</v>
      </c>
      <c r="T64" s="41">
        <f>MAX(0,S64-U$4)</f>
        <v>0</v>
      </c>
      <c r="U64" s="41">
        <f>Q64+T64</f>
        <v>0</v>
      </c>
      <c r="V64" s="41">
        <f>MAX(0,MIN(T64,U64-$C64))</f>
        <v>0</v>
      </c>
      <c r="W64" s="41">
        <f>Z63*(1+X$4/12)</f>
        <v>0</v>
      </c>
      <c r="X64" s="41">
        <f>MAX(0,W64-Y$4)</f>
        <v>0</v>
      </c>
      <c r="Y64" s="41">
        <f>U64+X64</f>
        <v>0</v>
      </c>
      <c r="Z64" s="41">
        <f>MAX(0,MIN(X64,Y64-$C64))</f>
        <v>0</v>
      </c>
      <c r="AA64" s="41">
        <f>AD63*(1+AB$4/12)</f>
        <v>0</v>
      </c>
      <c r="AB64" s="41">
        <f>MAX(0,AA64-AC$4)</f>
        <v>0</v>
      </c>
      <c r="AC64" s="41">
        <f>Y64+AB64</f>
        <v>0</v>
      </c>
      <c r="AD64" s="41">
        <f>MAX(0,MIN(AB64,AC64-$C64))</f>
        <v>0</v>
      </c>
      <c r="AE64" s="41">
        <f>AH63*(1+AF$4/12)</f>
        <v>0</v>
      </c>
      <c r="AF64" s="41">
        <f>MAX(0,AE64-AG$4)</f>
        <v>0</v>
      </c>
      <c r="AG64" s="41">
        <f>AC64+AF64</f>
        <v>0</v>
      </c>
      <c r="AH64" s="41">
        <f>MAX(0,MIN(AF64,AG64-$C64))</f>
        <v>0</v>
      </c>
      <c r="AI64" s="41">
        <f>AL63*(1+AJ$4/12)</f>
        <v>0</v>
      </c>
      <c r="AJ64" s="41">
        <f>MAX(0,AI64-AK$4)</f>
        <v>0</v>
      </c>
      <c r="AK64" s="41">
        <f>AG64+AJ64</f>
        <v>0</v>
      </c>
      <c r="AL64" s="41">
        <f>MAX(0,MIN(AJ64,AK64-$C64))</f>
        <v>0</v>
      </c>
      <c r="AM64" s="41">
        <f>AP63*(1+AN$4/12)</f>
        <v>0</v>
      </c>
      <c r="AN64" s="41">
        <f>MAX(0,AM64-AO$4)</f>
        <v>0</v>
      </c>
      <c r="AO64" s="41">
        <f>AK64+AN64</f>
        <v>0</v>
      </c>
      <c r="AP64" s="41">
        <f>MAX(0,MIN(AN64,AO64-$C64))</f>
        <v>0</v>
      </c>
      <c r="AQ64" s="41">
        <f>AT63*(1+AR$4/12)</f>
        <v>0</v>
      </c>
      <c r="AR64" s="41">
        <f>MAX(0,AQ64-AS$4)</f>
        <v>0</v>
      </c>
      <c r="AS64" s="41">
        <f>AO64+AR64</f>
        <v>0</v>
      </c>
      <c r="AT64" s="41">
        <f>MAX(0,MIN(AR64,AS64-$C64))</f>
        <v>0</v>
      </c>
    </row>
    <row r="65">
      <c r="A65" s="40" t="n">
        <v>59</v>
      </c>
      <c r="B65" s="40" t="str">
        <f>CHOOSE(MONTH(EDATE('4 Дългове'!$D$20,A65-1)),"януари","февруари","март","април","май","юни","юли","август","септември","октомври","ноември","декември")&amp;" "&amp;YEAR(EDATE('4 Дългове'!$D$20,A65-1))&amp;" г."</f>
        <v>септември 2031 г.</v>
      </c>
      <c r="C65" s="41">
        <f>$C$4-(G65+K65+O65+S65+W65+AA65+AE65+AI65+AM65+AQ65)+(H65+L65+P65+T65+X65+AB65+AF65+AJ65+AN65+AR65)</f>
        <v>470</v>
      </c>
      <c r="D65" s="41">
        <f>(G65+K65+O65+S65+W65+AA65+AE65+AI65+AM65+AQ65)-(J64+N64+R64+V64+Z64+AD64+AH64+AL64+AP64+AT64)</f>
        <v>0</v>
      </c>
      <c r="E65" s="41">
        <f>J65+N65+R65+V65+Z65+AD65+AH65+AL65+AP65+AT65</f>
        <v>0</v>
      </c>
      <c r="F65" s="40" t="str">
        <f>IF(AND(E65&lt;0.005,E64&gt;=0.005),A65,"")</f>
        <v/>
      </c>
      <c r="G65" s="41">
        <f>J64*(1+H$4/12)</f>
        <v>0</v>
      </c>
      <c r="H65" s="41">
        <f>MAX(0,G65-I$4)</f>
        <v>0</v>
      </c>
      <c r="I65" s="41">
        <f>H65</f>
        <v>0</v>
      </c>
      <c r="J65" s="41">
        <f>MAX(0,MIN(H65,I65-$C65))</f>
        <v>0</v>
      </c>
      <c r="K65" s="41">
        <f>N64*(1+L$4/12)</f>
        <v>0</v>
      </c>
      <c r="L65" s="41">
        <f>MAX(0,K65-M$4)</f>
        <v>0</v>
      </c>
      <c r="M65" s="41">
        <f>I65+L65</f>
        <v>0</v>
      </c>
      <c r="N65" s="41">
        <f>MAX(0,MIN(L65,M65-$C65))</f>
        <v>0</v>
      </c>
      <c r="O65" s="41">
        <f>R64*(1+P$4/12)</f>
        <v>0</v>
      </c>
      <c r="P65" s="41">
        <f>MAX(0,O65-Q$4)</f>
        <v>0</v>
      </c>
      <c r="Q65" s="41">
        <f>M65+P65</f>
        <v>0</v>
      </c>
      <c r="R65" s="41">
        <f>MAX(0,MIN(P65,Q65-$C65))</f>
        <v>0</v>
      </c>
      <c r="S65" s="41">
        <f>V64*(1+T$4/12)</f>
        <v>0</v>
      </c>
      <c r="T65" s="41">
        <f>MAX(0,S65-U$4)</f>
        <v>0</v>
      </c>
      <c r="U65" s="41">
        <f>Q65+T65</f>
        <v>0</v>
      </c>
      <c r="V65" s="41">
        <f>MAX(0,MIN(T65,U65-$C65))</f>
        <v>0</v>
      </c>
      <c r="W65" s="41">
        <f>Z64*(1+X$4/12)</f>
        <v>0</v>
      </c>
      <c r="X65" s="41">
        <f>MAX(0,W65-Y$4)</f>
        <v>0</v>
      </c>
      <c r="Y65" s="41">
        <f>U65+X65</f>
        <v>0</v>
      </c>
      <c r="Z65" s="41">
        <f>MAX(0,MIN(X65,Y65-$C65))</f>
        <v>0</v>
      </c>
      <c r="AA65" s="41">
        <f>AD64*(1+AB$4/12)</f>
        <v>0</v>
      </c>
      <c r="AB65" s="41">
        <f>MAX(0,AA65-AC$4)</f>
        <v>0</v>
      </c>
      <c r="AC65" s="41">
        <f>Y65+AB65</f>
        <v>0</v>
      </c>
      <c r="AD65" s="41">
        <f>MAX(0,MIN(AB65,AC65-$C65))</f>
        <v>0</v>
      </c>
      <c r="AE65" s="41">
        <f>AH64*(1+AF$4/12)</f>
        <v>0</v>
      </c>
      <c r="AF65" s="41">
        <f>MAX(0,AE65-AG$4)</f>
        <v>0</v>
      </c>
      <c r="AG65" s="41">
        <f>AC65+AF65</f>
        <v>0</v>
      </c>
      <c r="AH65" s="41">
        <f>MAX(0,MIN(AF65,AG65-$C65))</f>
        <v>0</v>
      </c>
      <c r="AI65" s="41">
        <f>AL64*(1+AJ$4/12)</f>
        <v>0</v>
      </c>
      <c r="AJ65" s="41">
        <f>MAX(0,AI65-AK$4)</f>
        <v>0</v>
      </c>
      <c r="AK65" s="41">
        <f>AG65+AJ65</f>
        <v>0</v>
      </c>
      <c r="AL65" s="41">
        <f>MAX(0,MIN(AJ65,AK65-$C65))</f>
        <v>0</v>
      </c>
      <c r="AM65" s="41">
        <f>AP64*(1+AN$4/12)</f>
        <v>0</v>
      </c>
      <c r="AN65" s="41">
        <f>MAX(0,AM65-AO$4)</f>
        <v>0</v>
      </c>
      <c r="AO65" s="41">
        <f>AK65+AN65</f>
        <v>0</v>
      </c>
      <c r="AP65" s="41">
        <f>MAX(0,MIN(AN65,AO65-$C65))</f>
        <v>0</v>
      </c>
      <c r="AQ65" s="41">
        <f>AT64*(1+AR$4/12)</f>
        <v>0</v>
      </c>
      <c r="AR65" s="41">
        <f>MAX(0,AQ65-AS$4)</f>
        <v>0</v>
      </c>
      <c r="AS65" s="41">
        <f>AO65+AR65</f>
        <v>0</v>
      </c>
      <c r="AT65" s="41">
        <f>MAX(0,MIN(AR65,AS65-$C65))</f>
        <v>0</v>
      </c>
    </row>
    <row r="66">
      <c r="A66" s="40" t="n">
        <v>60</v>
      </c>
      <c r="B66" s="40" t="str">
        <f>CHOOSE(MONTH(EDATE('4 Дългове'!$D$20,A66-1)),"януари","февруари","март","април","май","юни","юли","август","септември","октомври","ноември","декември")&amp;" "&amp;YEAR(EDATE('4 Дългове'!$D$20,A66-1))&amp;" г."</f>
        <v>октомври 2031 г.</v>
      </c>
      <c r="C66" s="41">
        <f>$C$4-(G66+K66+O66+S66+W66+AA66+AE66+AI66+AM66+AQ66)+(H66+L66+P66+T66+X66+AB66+AF66+AJ66+AN66+AR66)</f>
        <v>470</v>
      </c>
      <c r="D66" s="41">
        <f>(G66+K66+O66+S66+W66+AA66+AE66+AI66+AM66+AQ66)-(J65+N65+R65+V65+Z65+AD65+AH65+AL65+AP65+AT65)</f>
        <v>0</v>
      </c>
      <c r="E66" s="41">
        <f>J66+N66+R66+V66+Z66+AD66+AH66+AL66+AP66+AT66</f>
        <v>0</v>
      </c>
      <c r="F66" s="40" t="str">
        <f>IF(AND(E66&lt;0.005,E65&gt;=0.005),A66,"")</f>
        <v/>
      </c>
      <c r="G66" s="41">
        <f>J65*(1+H$4/12)</f>
        <v>0</v>
      </c>
      <c r="H66" s="41">
        <f>MAX(0,G66-I$4)</f>
        <v>0</v>
      </c>
      <c r="I66" s="41">
        <f>H66</f>
        <v>0</v>
      </c>
      <c r="J66" s="41">
        <f>MAX(0,MIN(H66,I66-$C66))</f>
        <v>0</v>
      </c>
      <c r="K66" s="41">
        <f>N65*(1+L$4/12)</f>
        <v>0</v>
      </c>
      <c r="L66" s="41">
        <f>MAX(0,K66-M$4)</f>
        <v>0</v>
      </c>
      <c r="M66" s="41">
        <f>I66+L66</f>
        <v>0</v>
      </c>
      <c r="N66" s="41">
        <f>MAX(0,MIN(L66,M66-$C66))</f>
        <v>0</v>
      </c>
      <c r="O66" s="41">
        <f>R65*(1+P$4/12)</f>
        <v>0</v>
      </c>
      <c r="P66" s="41">
        <f>MAX(0,O66-Q$4)</f>
        <v>0</v>
      </c>
      <c r="Q66" s="41">
        <f>M66+P66</f>
        <v>0</v>
      </c>
      <c r="R66" s="41">
        <f>MAX(0,MIN(P66,Q66-$C66))</f>
        <v>0</v>
      </c>
      <c r="S66" s="41">
        <f>V65*(1+T$4/12)</f>
        <v>0</v>
      </c>
      <c r="T66" s="41">
        <f>MAX(0,S66-U$4)</f>
        <v>0</v>
      </c>
      <c r="U66" s="41">
        <f>Q66+T66</f>
        <v>0</v>
      </c>
      <c r="V66" s="41">
        <f>MAX(0,MIN(T66,U66-$C66))</f>
        <v>0</v>
      </c>
      <c r="W66" s="41">
        <f>Z65*(1+X$4/12)</f>
        <v>0</v>
      </c>
      <c r="X66" s="41">
        <f>MAX(0,W66-Y$4)</f>
        <v>0</v>
      </c>
      <c r="Y66" s="41">
        <f>U66+X66</f>
        <v>0</v>
      </c>
      <c r="Z66" s="41">
        <f>MAX(0,MIN(X66,Y66-$C66))</f>
        <v>0</v>
      </c>
      <c r="AA66" s="41">
        <f>AD65*(1+AB$4/12)</f>
        <v>0</v>
      </c>
      <c r="AB66" s="41">
        <f>MAX(0,AA66-AC$4)</f>
        <v>0</v>
      </c>
      <c r="AC66" s="41">
        <f>Y66+AB66</f>
        <v>0</v>
      </c>
      <c r="AD66" s="41">
        <f>MAX(0,MIN(AB66,AC66-$C66))</f>
        <v>0</v>
      </c>
      <c r="AE66" s="41">
        <f>AH65*(1+AF$4/12)</f>
        <v>0</v>
      </c>
      <c r="AF66" s="41">
        <f>MAX(0,AE66-AG$4)</f>
        <v>0</v>
      </c>
      <c r="AG66" s="41">
        <f>AC66+AF66</f>
        <v>0</v>
      </c>
      <c r="AH66" s="41">
        <f>MAX(0,MIN(AF66,AG66-$C66))</f>
        <v>0</v>
      </c>
      <c r="AI66" s="41">
        <f>AL65*(1+AJ$4/12)</f>
        <v>0</v>
      </c>
      <c r="AJ66" s="41">
        <f>MAX(0,AI66-AK$4)</f>
        <v>0</v>
      </c>
      <c r="AK66" s="41">
        <f>AG66+AJ66</f>
        <v>0</v>
      </c>
      <c r="AL66" s="41">
        <f>MAX(0,MIN(AJ66,AK66-$C66))</f>
        <v>0</v>
      </c>
      <c r="AM66" s="41">
        <f>AP65*(1+AN$4/12)</f>
        <v>0</v>
      </c>
      <c r="AN66" s="41">
        <f>MAX(0,AM66-AO$4)</f>
        <v>0</v>
      </c>
      <c r="AO66" s="41">
        <f>AK66+AN66</f>
        <v>0</v>
      </c>
      <c r="AP66" s="41">
        <f>MAX(0,MIN(AN66,AO66-$C66))</f>
        <v>0</v>
      </c>
      <c r="AQ66" s="41">
        <f>AT65*(1+AR$4/12)</f>
        <v>0</v>
      </c>
      <c r="AR66" s="41">
        <f>MAX(0,AQ66-AS$4)</f>
        <v>0</v>
      </c>
      <c r="AS66" s="41">
        <f>AO66+AR66</f>
        <v>0</v>
      </c>
      <c r="AT66" s="41">
        <f>MAX(0,MIN(AR66,AS66-$C66))</f>
        <v>0</v>
      </c>
    </row>
    <row r="67">
      <c r="A67" s="40" t="n">
        <v>61</v>
      </c>
      <c r="B67" s="40" t="str">
        <f>CHOOSE(MONTH(EDATE('4 Дългове'!$D$20,A67-1)),"януари","февруари","март","април","май","юни","юли","август","септември","октомври","ноември","декември")&amp;" "&amp;YEAR(EDATE('4 Дългове'!$D$20,A67-1))&amp;" г."</f>
        <v>ноември 2031 г.</v>
      </c>
      <c r="C67" s="41">
        <f>$C$4-(G67+K67+O67+S67+W67+AA67+AE67+AI67+AM67+AQ67)+(H67+L67+P67+T67+X67+AB67+AF67+AJ67+AN67+AR67)</f>
        <v>470</v>
      </c>
      <c r="D67" s="41">
        <f>(G67+K67+O67+S67+W67+AA67+AE67+AI67+AM67+AQ67)-(J66+N66+R66+V66+Z66+AD66+AH66+AL66+AP66+AT66)</f>
        <v>0</v>
      </c>
      <c r="E67" s="41">
        <f>J67+N67+R67+V67+Z67+AD67+AH67+AL67+AP67+AT67</f>
        <v>0</v>
      </c>
      <c r="F67" s="40" t="str">
        <f>IF(AND(E67&lt;0.005,E66&gt;=0.005),A67,"")</f>
        <v/>
      </c>
      <c r="G67" s="41">
        <f>J66*(1+H$4/12)</f>
        <v>0</v>
      </c>
      <c r="H67" s="41">
        <f>MAX(0,G67-I$4)</f>
        <v>0</v>
      </c>
      <c r="I67" s="41">
        <f>H67</f>
        <v>0</v>
      </c>
      <c r="J67" s="41">
        <f>MAX(0,MIN(H67,I67-$C67))</f>
        <v>0</v>
      </c>
      <c r="K67" s="41">
        <f>N66*(1+L$4/12)</f>
        <v>0</v>
      </c>
      <c r="L67" s="41">
        <f>MAX(0,K67-M$4)</f>
        <v>0</v>
      </c>
      <c r="M67" s="41">
        <f>I67+L67</f>
        <v>0</v>
      </c>
      <c r="N67" s="41">
        <f>MAX(0,MIN(L67,M67-$C67))</f>
        <v>0</v>
      </c>
      <c r="O67" s="41">
        <f>R66*(1+P$4/12)</f>
        <v>0</v>
      </c>
      <c r="P67" s="41">
        <f>MAX(0,O67-Q$4)</f>
        <v>0</v>
      </c>
      <c r="Q67" s="41">
        <f>M67+P67</f>
        <v>0</v>
      </c>
      <c r="R67" s="41">
        <f>MAX(0,MIN(P67,Q67-$C67))</f>
        <v>0</v>
      </c>
      <c r="S67" s="41">
        <f>V66*(1+T$4/12)</f>
        <v>0</v>
      </c>
      <c r="T67" s="41">
        <f>MAX(0,S67-U$4)</f>
        <v>0</v>
      </c>
      <c r="U67" s="41">
        <f>Q67+T67</f>
        <v>0</v>
      </c>
      <c r="V67" s="41">
        <f>MAX(0,MIN(T67,U67-$C67))</f>
        <v>0</v>
      </c>
      <c r="W67" s="41">
        <f>Z66*(1+X$4/12)</f>
        <v>0</v>
      </c>
      <c r="X67" s="41">
        <f>MAX(0,W67-Y$4)</f>
        <v>0</v>
      </c>
      <c r="Y67" s="41">
        <f>U67+X67</f>
        <v>0</v>
      </c>
      <c r="Z67" s="41">
        <f>MAX(0,MIN(X67,Y67-$C67))</f>
        <v>0</v>
      </c>
      <c r="AA67" s="41">
        <f>AD66*(1+AB$4/12)</f>
        <v>0</v>
      </c>
      <c r="AB67" s="41">
        <f>MAX(0,AA67-AC$4)</f>
        <v>0</v>
      </c>
      <c r="AC67" s="41">
        <f>Y67+AB67</f>
        <v>0</v>
      </c>
      <c r="AD67" s="41">
        <f>MAX(0,MIN(AB67,AC67-$C67))</f>
        <v>0</v>
      </c>
      <c r="AE67" s="41">
        <f>AH66*(1+AF$4/12)</f>
        <v>0</v>
      </c>
      <c r="AF67" s="41">
        <f>MAX(0,AE67-AG$4)</f>
        <v>0</v>
      </c>
      <c r="AG67" s="41">
        <f>AC67+AF67</f>
        <v>0</v>
      </c>
      <c r="AH67" s="41">
        <f>MAX(0,MIN(AF67,AG67-$C67))</f>
        <v>0</v>
      </c>
      <c r="AI67" s="41">
        <f>AL66*(1+AJ$4/12)</f>
        <v>0</v>
      </c>
      <c r="AJ67" s="41">
        <f>MAX(0,AI67-AK$4)</f>
        <v>0</v>
      </c>
      <c r="AK67" s="41">
        <f>AG67+AJ67</f>
        <v>0</v>
      </c>
      <c r="AL67" s="41">
        <f>MAX(0,MIN(AJ67,AK67-$C67))</f>
        <v>0</v>
      </c>
      <c r="AM67" s="41">
        <f>AP66*(1+AN$4/12)</f>
        <v>0</v>
      </c>
      <c r="AN67" s="41">
        <f>MAX(0,AM67-AO$4)</f>
        <v>0</v>
      </c>
      <c r="AO67" s="41">
        <f>AK67+AN67</f>
        <v>0</v>
      </c>
      <c r="AP67" s="41">
        <f>MAX(0,MIN(AN67,AO67-$C67))</f>
        <v>0</v>
      </c>
      <c r="AQ67" s="41">
        <f>AT66*(1+AR$4/12)</f>
        <v>0</v>
      </c>
      <c r="AR67" s="41">
        <f>MAX(0,AQ67-AS$4)</f>
        <v>0</v>
      </c>
      <c r="AS67" s="41">
        <f>AO67+AR67</f>
        <v>0</v>
      </c>
      <c r="AT67" s="41">
        <f>MAX(0,MIN(AR67,AS67-$C67))</f>
        <v>0</v>
      </c>
    </row>
    <row r="68">
      <c r="A68" s="40" t="n">
        <v>62</v>
      </c>
      <c r="B68" s="40" t="str">
        <f>CHOOSE(MONTH(EDATE('4 Дългове'!$D$20,A68-1)),"януари","февруари","март","април","май","юни","юли","август","септември","октомври","ноември","декември")&amp;" "&amp;YEAR(EDATE('4 Дългове'!$D$20,A68-1))&amp;" г."</f>
        <v>декември 2031 г.</v>
      </c>
      <c r="C68" s="41">
        <f>$C$4-(G68+K68+O68+S68+W68+AA68+AE68+AI68+AM68+AQ68)+(H68+L68+P68+T68+X68+AB68+AF68+AJ68+AN68+AR68)</f>
        <v>470</v>
      </c>
      <c r="D68" s="41">
        <f>(G68+K68+O68+S68+W68+AA68+AE68+AI68+AM68+AQ68)-(J67+N67+R67+V67+Z67+AD67+AH67+AL67+AP67+AT67)</f>
        <v>0</v>
      </c>
      <c r="E68" s="41">
        <f>J68+N68+R68+V68+Z68+AD68+AH68+AL68+AP68+AT68</f>
        <v>0</v>
      </c>
      <c r="F68" s="40" t="str">
        <f>IF(AND(E68&lt;0.005,E67&gt;=0.005),A68,"")</f>
        <v/>
      </c>
      <c r="G68" s="41">
        <f>J67*(1+H$4/12)</f>
        <v>0</v>
      </c>
      <c r="H68" s="41">
        <f>MAX(0,G68-I$4)</f>
        <v>0</v>
      </c>
      <c r="I68" s="41">
        <f>H68</f>
        <v>0</v>
      </c>
      <c r="J68" s="41">
        <f>MAX(0,MIN(H68,I68-$C68))</f>
        <v>0</v>
      </c>
      <c r="K68" s="41">
        <f>N67*(1+L$4/12)</f>
        <v>0</v>
      </c>
      <c r="L68" s="41">
        <f>MAX(0,K68-M$4)</f>
        <v>0</v>
      </c>
      <c r="M68" s="41">
        <f>I68+L68</f>
        <v>0</v>
      </c>
      <c r="N68" s="41">
        <f>MAX(0,MIN(L68,M68-$C68))</f>
        <v>0</v>
      </c>
      <c r="O68" s="41">
        <f>R67*(1+P$4/12)</f>
        <v>0</v>
      </c>
      <c r="P68" s="41">
        <f>MAX(0,O68-Q$4)</f>
        <v>0</v>
      </c>
      <c r="Q68" s="41">
        <f>M68+P68</f>
        <v>0</v>
      </c>
      <c r="R68" s="41">
        <f>MAX(0,MIN(P68,Q68-$C68))</f>
        <v>0</v>
      </c>
      <c r="S68" s="41">
        <f>V67*(1+T$4/12)</f>
        <v>0</v>
      </c>
      <c r="T68" s="41">
        <f>MAX(0,S68-U$4)</f>
        <v>0</v>
      </c>
      <c r="U68" s="41">
        <f>Q68+T68</f>
        <v>0</v>
      </c>
      <c r="V68" s="41">
        <f>MAX(0,MIN(T68,U68-$C68))</f>
        <v>0</v>
      </c>
      <c r="W68" s="41">
        <f>Z67*(1+X$4/12)</f>
        <v>0</v>
      </c>
      <c r="X68" s="41">
        <f>MAX(0,W68-Y$4)</f>
        <v>0</v>
      </c>
      <c r="Y68" s="41">
        <f>U68+X68</f>
        <v>0</v>
      </c>
      <c r="Z68" s="41">
        <f>MAX(0,MIN(X68,Y68-$C68))</f>
        <v>0</v>
      </c>
      <c r="AA68" s="41">
        <f>AD67*(1+AB$4/12)</f>
        <v>0</v>
      </c>
      <c r="AB68" s="41">
        <f>MAX(0,AA68-AC$4)</f>
        <v>0</v>
      </c>
      <c r="AC68" s="41">
        <f>Y68+AB68</f>
        <v>0</v>
      </c>
      <c r="AD68" s="41">
        <f>MAX(0,MIN(AB68,AC68-$C68))</f>
        <v>0</v>
      </c>
      <c r="AE68" s="41">
        <f>AH67*(1+AF$4/12)</f>
        <v>0</v>
      </c>
      <c r="AF68" s="41">
        <f>MAX(0,AE68-AG$4)</f>
        <v>0</v>
      </c>
      <c r="AG68" s="41">
        <f>AC68+AF68</f>
        <v>0</v>
      </c>
      <c r="AH68" s="41">
        <f>MAX(0,MIN(AF68,AG68-$C68))</f>
        <v>0</v>
      </c>
      <c r="AI68" s="41">
        <f>AL67*(1+AJ$4/12)</f>
        <v>0</v>
      </c>
      <c r="AJ68" s="41">
        <f>MAX(0,AI68-AK$4)</f>
        <v>0</v>
      </c>
      <c r="AK68" s="41">
        <f>AG68+AJ68</f>
        <v>0</v>
      </c>
      <c r="AL68" s="41">
        <f>MAX(0,MIN(AJ68,AK68-$C68))</f>
        <v>0</v>
      </c>
      <c r="AM68" s="41">
        <f>AP67*(1+AN$4/12)</f>
        <v>0</v>
      </c>
      <c r="AN68" s="41">
        <f>MAX(0,AM68-AO$4)</f>
        <v>0</v>
      </c>
      <c r="AO68" s="41">
        <f>AK68+AN68</f>
        <v>0</v>
      </c>
      <c r="AP68" s="41">
        <f>MAX(0,MIN(AN68,AO68-$C68))</f>
        <v>0</v>
      </c>
      <c r="AQ68" s="41">
        <f>AT67*(1+AR$4/12)</f>
        <v>0</v>
      </c>
      <c r="AR68" s="41">
        <f>MAX(0,AQ68-AS$4)</f>
        <v>0</v>
      </c>
      <c r="AS68" s="41">
        <f>AO68+AR68</f>
        <v>0</v>
      </c>
      <c r="AT68" s="41">
        <f>MAX(0,MIN(AR68,AS68-$C68))</f>
        <v>0</v>
      </c>
    </row>
    <row r="69">
      <c r="A69" s="40" t="n">
        <v>63</v>
      </c>
      <c r="B69" s="40" t="str">
        <f>CHOOSE(MONTH(EDATE('4 Дългове'!$D$20,A69-1)),"януари","февруари","март","април","май","юни","юли","август","септември","октомври","ноември","декември")&amp;" "&amp;YEAR(EDATE('4 Дългове'!$D$20,A69-1))&amp;" г."</f>
        <v>януари 2032 г.</v>
      </c>
      <c r="C69" s="41">
        <f>$C$4-(G69+K69+O69+S69+W69+AA69+AE69+AI69+AM69+AQ69)+(H69+L69+P69+T69+X69+AB69+AF69+AJ69+AN69+AR69)</f>
        <v>470</v>
      </c>
      <c r="D69" s="41">
        <f>(G69+K69+O69+S69+W69+AA69+AE69+AI69+AM69+AQ69)-(J68+N68+R68+V68+Z68+AD68+AH68+AL68+AP68+AT68)</f>
        <v>0</v>
      </c>
      <c r="E69" s="41">
        <f>J69+N69+R69+V69+Z69+AD69+AH69+AL69+AP69+AT69</f>
        <v>0</v>
      </c>
      <c r="F69" s="40" t="str">
        <f>IF(AND(E69&lt;0.005,E68&gt;=0.005),A69,"")</f>
        <v/>
      </c>
      <c r="G69" s="41">
        <f>J68*(1+H$4/12)</f>
        <v>0</v>
      </c>
      <c r="H69" s="41">
        <f>MAX(0,G69-I$4)</f>
        <v>0</v>
      </c>
      <c r="I69" s="41">
        <f>H69</f>
        <v>0</v>
      </c>
      <c r="J69" s="41">
        <f>MAX(0,MIN(H69,I69-$C69))</f>
        <v>0</v>
      </c>
      <c r="K69" s="41">
        <f>N68*(1+L$4/12)</f>
        <v>0</v>
      </c>
      <c r="L69" s="41">
        <f>MAX(0,K69-M$4)</f>
        <v>0</v>
      </c>
      <c r="M69" s="41">
        <f>I69+L69</f>
        <v>0</v>
      </c>
      <c r="N69" s="41">
        <f>MAX(0,MIN(L69,M69-$C69))</f>
        <v>0</v>
      </c>
      <c r="O69" s="41">
        <f>R68*(1+P$4/12)</f>
        <v>0</v>
      </c>
      <c r="P69" s="41">
        <f>MAX(0,O69-Q$4)</f>
        <v>0</v>
      </c>
      <c r="Q69" s="41">
        <f>M69+P69</f>
        <v>0</v>
      </c>
      <c r="R69" s="41">
        <f>MAX(0,MIN(P69,Q69-$C69))</f>
        <v>0</v>
      </c>
      <c r="S69" s="41">
        <f>V68*(1+T$4/12)</f>
        <v>0</v>
      </c>
      <c r="T69" s="41">
        <f>MAX(0,S69-U$4)</f>
        <v>0</v>
      </c>
      <c r="U69" s="41">
        <f>Q69+T69</f>
        <v>0</v>
      </c>
      <c r="V69" s="41">
        <f>MAX(0,MIN(T69,U69-$C69))</f>
        <v>0</v>
      </c>
      <c r="W69" s="41">
        <f>Z68*(1+X$4/12)</f>
        <v>0</v>
      </c>
      <c r="X69" s="41">
        <f>MAX(0,W69-Y$4)</f>
        <v>0</v>
      </c>
      <c r="Y69" s="41">
        <f>U69+X69</f>
        <v>0</v>
      </c>
      <c r="Z69" s="41">
        <f>MAX(0,MIN(X69,Y69-$C69))</f>
        <v>0</v>
      </c>
      <c r="AA69" s="41">
        <f>AD68*(1+AB$4/12)</f>
        <v>0</v>
      </c>
      <c r="AB69" s="41">
        <f>MAX(0,AA69-AC$4)</f>
        <v>0</v>
      </c>
      <c r="AC69" s="41">
        <f>Y69+AB69</f>
        <v>0</v>
      </c>
      <c r="AD69" s="41">
        <f>MAX(0,MIN(AB69,AC69-$C69))</f>
        <v>0</v>
      </c>
      <c r="AE69" s="41">
        <f>AH68*(1+AF$4/12)</f>
        <v>0</v>
      </c>
      <c r="AF69" s="41">
        <f>MAX(0,AE69-AG$4)</f>
        <v>0</v>
      </c>
      <c r="AG69" s="41">
        <f>AC69+AF69</f>
        <v>0</v>
      </c>
      <c r="AH69" s="41">
        <f>MAX(0,MIN(AF69,AG69-$C69))</f>
        <v>0</v>
      </c>
      <c r="AI69" s="41">
        <f>AL68*(1+AJ$4/12)</f>
        <v>0</v>
      </c>
      <c r="AJ69" s="41">
        <f>MAX(0,AI69-AK$4)</f>
        <v>0</v>
      </c>
      <c r="AK69" s="41">
        <f>AG69+AJ69</f>
        <v>0</v>
      </c>
      <c r="AL69" s="41">
        <f>MAX(0,MIN(AJ69,AK69-$C69))</f>
        <v>0</v>
      </c>
      <c r="AM69" s="41">
        <f>AP68*(1+AN$4/12)</f>
        <v>0</v>
      </c>
      <c r="AN69" s="41">
        <f>MAX(0,AM69-AO$4)</f>
        <v>0</v>
      </c>
      <c r="AO69" s="41">
        <f>AK69+AN69</f>
        <v>0</v>
      </c>
      <c r="AP69" s="41">
        <f>MAX(0,MIN(AN69,AO69-$C69))</f>
        <v>0</v>
      </c>
      <c r="AQ69" s="41">
        <f>AT68*(1+AR$4/12)</f>
        <v>0</v>
      </c>
      <c r="AR69" s="41">
        <f>MAX(0,AQ69-AS$4)</f>
        <v>0</v>
      </c>
      <c r="AS69" s="41">
        <f>AO69+AR69</f>
        <v>0</v>
      </c>
      <c r="AT69" s="41">
        <f>MAX(0,MIN(AR69,AS69-$C69))</f>
        <v>0</v>
      </c>
    </row>
    <row r="70">
      <c r="A70" s="40" t="n">
        <v>64</v>
      </c>
      <c r="B70" s="40" t="str">
        <f>CHOOSE(MONTH(EDATE('4 Дългове'!$D$20,A70-1)),"януари","февруари","март","април","май","юни","юли","август","септември","октомври","ноември","декември")&amp;" "&amp;YEAR(EDATE('4 Дългове'!$D$20,A70-1))&amp;" г."</f>
        <v>февруари 2032 г.</v>
      </c>
      <c r="C70" s="41">
        <f>$C$4-(G70+K70+O70+S70+W70+AA70+AE70+AI70+AM70+AQ70)+(H70+L70+P70+T70+X70+AB70+AF70+AJ70+AN70+AR70)</f>
        <v>470</v>
      </c>
      <c r="D70" s="41">
        <f>(G70+K70+O70+S70+W70+AA70+AE70+AI70+AM70+AQ70)-(J69+N69+R69+V69+Z69+AD69+AH69+AL69+AP69+AT69)</f>
        <v>0</v>
      </c>
      <c r="E70" s="41">
        <f>J70+N70+R70+V70+Z70+AD70+AH70+AL70+AP70+AT70</f>
        <v>0</v>
      </c>
      <c r="F70" s="40" t="str">
        <f>IF(AND(E70&lt;0.005,E69&gt;=0.005),A70,"")</f>
        <v/>
      </c>
      <c r="G70" s="41">
        <f>J69*(1+H$4/12)</f>
        <v>0</v>
      </c>
      <c r="H70" s="41">
        <f>MAX(0,G70-I$4)</f>
        <v>0</v>
      </c>
      <c r="I70" s="41">
        <f>H70</f>
        <v>0</v>
      </c>
      <c r="J70" s="41">
        <f>MAX(0,MIN(H70,I70-$C70))</f>
        <v>0</v>
      </c>
      <c r="K70" s="41">
        <f>N69*(1+L$4/12)</f>
        <v>0</v>
      </c>
      <c r="L70" s="41">
        <f>MAX(0,K70-M$4)</f>
        <v>0</v>
      </c>
      <c r="M70" s="41">
        <f>I70+L70</f>
        <v>0</v>
      </c>
      <c r="N70" s="41">
        <f>MAX(0,MIN(L70,M70-$C70))</f>
        <v>0</v>
      </c>
      <c r="O70" s="41">
        <f>R69*(1+P$4/12)</f>
        <v>0</v>
      </c>
      <c r="P70" s="41">
        <f>MAX(0,O70-Q$4)</f>
        <v>0</v>
      </c>
      <c r="Q70" s="41">
        <f>M70+P70</f>
        <v>0</v>
      </c>
      <c r="R70" s="41">
        <f>MAX(0,MIN(P70,Q70-$C70))</f>
        <v>0</v>
      </c>
      <c r="S70" s="41">
        <f>V69*(1+T$4/12)</f>
        <v>0</v>
      </c>
      <c r="T70" s="41">
        <f>MAX(0,S70-U$4)</f>
        <v>0</v>
      </c>
      <c r="U70" s="41">
        <f>Q70+T70</f>
        <v>0</v>
      </c>
      <c r="V70" s="41">
        <f>MAX(0,MIN(T70,U70-$C70))</f>
        <v>0</v>
      </c>
      <c r="W70" s="41">
        <f>Z69*(1+X$4/12)</f>
        <v>0</v>
      </c>
      <c r="X70" s="41">
        <f>MAX(0,W70-Y$4)</f>
        <v>0</v>
      </c>
      <c r="Y70" s="41">
        <f>U70+X70</f>
        <v>0</v>
      </c>
      <c r="Z70" s="41">
        <f>MAX(0,MIN(X70,Y70-$C70))</f>
        <v>0</v>
      </c>
      <c r="AA70" s="41">
        <f>AD69*(1+AB$4/12)</f>
        <v>0</v>
      </c>
      <c r="AB70" s="41">
        <f>MAX(0,AA70-AC$4)</f>
        <v>0</v>
      </c>
      <c r="AC70" s="41">
        <f>Y70+AB70</f>
        <v>0</v>
      </c>
      <c r="AD70" s="41">
        <f>MAX(0,MIN(AB70,AC70-$C70))</f>
        <v>0</v>
      </c>
      <c r="AE70" s="41">
        <f>AH69*(1+AF$4/12)</f>
        <v>0</v>
      </c>
      <c r="AF70" s="41">
        <f>MAX(0,AE70-AG$4)</f>
        <v>0</v>
      </c>
      <c r="AG70" s="41">
        <f>AC70+AF70</f>
        <v>0</v>
      </c>
      <c r="AH70" s="41">
        <f>MAX(0,MIN(AF70,AG70-$C70))</f>
        <v>0</v>
      </c>
      <c r="AI70" s="41">
        <f>AL69*(1+AJ$4/12)</f>
        <v>0</v>
      </c>
      <c r="AJ70" s="41">
        <f>MAX(0,AI70-AK$4)</f>
        <v>0</v>
      </c>
      <c r="AK70" s="41">
        <f>AG70+AJ70</f>
        <v>0</v>
      </c>
      <c r="AL70" s="41">
        <f>MAX(0,MIN(AJ70,AK70-$C70))</f>
        <v>0</v>
      </c>
      <c r="AM70" s="41">
        <f>AP69*(1+AN$4/12)</f>
        <v>0</v>
      </c>
      <c r="AN70" s="41">
        <f>MAX(0,AM70-AO$4)</f>
        <v>0</v>
      </c>
      <c r="AO70" s="41">
        <f>AK70+AN70</f>
        <v>0</v>
      </c>
      <c r="AP70" s="41">
        <f>MAX(0,MIN(AN70,AO70-$C70))</f>
        <v>0</v>
      </c>
      <c r="AQ70" s="41">
        <f>AT69*(1+AR$4/12)</f>
        <v>0</v>
      </c>
      <c r="AR70" s="41">
        <f>MAX(0,AQ70-AS$4)</f>
        <v>0</v>
      </c>
      <c r="AS70" s="41">
        <f>AO70+AR70</f>
        <v>0</v>
      </c>
      <c r="AT70" s="41">
        <f>MAX(0,MIN(AR70,AS70-$C70))</f>
        <v>0</v>
      </c>
    </row>
    <row r="71">
      <c r="A71" s="40" t="n">
        <v>65</v>
      </c>
      <c r="B71" s="40" t="str">
        <f>CHOOSE(MONTH(EDATE('4 Дългове'!$D$20,A71-1)),"януари","февруари","март","април","май","юни","юли","август","септември","октомври","ноември","декември")&amp;" "&amp;YEAR(EDATE('4 Дългове'!$D$20,A71-1))&amp;" г."</f>
        <v>март 2032 г.</v>
      </c>
      <c r="C71" s="41">
        <f>$C$4-(G71+K71+O71+S71+W71+AA71+AE71+AI71+AM71+AQ71)+(H71+L71+P71+T71+X71+AB71+AF71+AJ71+AN71+AR71)</f>
        <v>470</v>
      </c>
      <c r="D71" s="41">
        <f>(G71+K71+O71+S71+W71+AA71+AE71+AI71+AM71+AQ71)-(J70+N70+R70+V70+Z70+AD70+AH70+AL70+AP70+AT70)</f>
        <v>0</v>
      </c>
      <c r="E71" s="41">
        <f>J71+N71+R71+V71+Z71+AD71+AH71+AL71+AP71+AT71</f>
        <v>0</v>
      </c>
      <c r="F71" s="40" t="str">
        <f>IF(AND(E71&lt;0.005,E70&gt;=0.005),A71,"")</f>
        <v/>
      </c>
      <c r="G71" s="41">
        <f>J70*(1+H$4/12)</f>
        <v>0</v>
      </c>
      <c r="H71" s="41">
        <f>MAX(0,G71-I$4)</f>
        <v>0</v>
      </c>
      <c r="I71" s="41">
        <f>H71</f>
        <v>0</v>
      </c>
      <c r="J71" s="41">
        <f>MAX(0,MIN(H71,I71-$C71))</f>
        <v>0</v>
      </c>
      <c r="K71" s="41">
        <f>N70*(1+L$4/12)</f>
        <v>0</v>
      </c>
      <c r="L71" s="41">
        <f>MAX(0,K71-M$4)</f>
        <v>0</v>
      </c>
      <c r="M71" s="41">
        <f>I71+L71</f>
        <v>0</v>
      </c>
      <c r="N71" s="41">
        <f>MAX(0,MIN(L71,M71-$C71))</f>
        <v>0</v>
      </c>
      <c r="O71" s="41">
        <f>R70*(1+P$4/12)</f>
        <v>0</v>
      </c>
      <c r="P71" s="41">
        <f>MAX(0,O71-Q$4)</f>
        <v>0</v>
      </c>
      <c r="Q71" s="41">
        <f>M71+P71</f>
        <v>0</v>
      </c>
      <c r="R71" s="41">
        <f>MAX(0,MIN(P71,Q71-$C71))</f>
        <v>0</v>
      </c>
      <c r="S71" s="41">
        <f>V70*(1+T$4/12)</f>
        <v>0</v>
      </c>
      <c r="T71" s="41">
        <f>MAX(0,S71-U$4)</f>
        <v>0</v>
      </c>
      <c r="U71" s="41">
        <f>Q71+T71</f>
        <v>0</v>
      </c>
      <c r="V71" s="41">
        <f>MAX(0,MIN(T71,U71-$C71))</f>
        <v>0</v>
      </c>
      <c r="W71" s="41">
        <f>Z70*(1+X$4/12)</f>
        <v>0</v>
      </c>
      <c r="X71" s="41">
        <f>MAX(0,W71-Y$4)</f>
        <v>0</v>
      </c>
      <c r="Y71" s="41">
        <f>U71+X71</f>
        <v>0</v>
      </c>
      <c r="Z71" s="41">
        <f>MAX(0,MIN(X71,Y71-$C71))</f>
        <v>0</v>
      </c>
      <c r="AA71" s="41">
        <f>AD70*(1+AB$4/12)</f>
        <v>0</v>
      </c>
      <c r="AB71" s="41">
        <f>MAX(0,AA71-AC$4)</f>
        <v>0</v>
      </c>
      <c r="AC71" s="41">
        <f>Y71+AB71</f>
        <v>0</v>
      </c>
      <c r="AD71" s="41">
        <f>MAX(0,MIN(AB71,AC71-$C71))</f>
        <v>0</v>
      </c>
      <c r="AE71" s="41">
        <f>AH70*(1+AF$4/12)</f>
        <v>0</v>
      </c>
      <c r="AF71" s="41">
        <f>MAX(0,AE71-AG$4)</f>
        <v>0</v>
      </c>
      <c r="AG71" s="41">
        <f>AC71+AF71</f>
        <v>0</v>
      </c>
      <c r="AH71" s="41">
        <f>MAX(0,MIN(AF71,AG71-$C71))</f>
        <v>0</v>
      </c>
      <c r="AI71" s="41">
        <f>AL70*(1+AJ$4/12)</f>
        <v>0</v>
      </c>
      <c r="AJ71" s="41">
        <f>MAX(0,AI71-AK$4)</f>
        <v>0</v>
      </c>
      <c r="AK71" s="41">
        <f>AG71+AJ71</f>
        <v>0</v>
      </c>
      <c r="AL71" s="41">
        <f>MAX(0,MIN(AJ71,AK71-$C71))</f>
        <v>0</v>
      </c>
      <c r="AM71" s="41">
        <f>AP70*(1+AN$4/12)</f>
        <v>0</v>
      </c>
      <c r="AN71" s="41">
        <f>MAX(0,AM71-AO$4)</f>
        <v>0</v>
      </c>
      <c r="AO71" s="41">
        <f>AK71+AN71</f>
        <v>0</v>
      </c>
      <c r="AP71" s="41">
        <f>MAX(0,MIN(AN71,AO71-$C71))</f>
        <v>0</v>
      </c>
      <c r="AQ71" s="41">
        <f>AT70*(1+AR$4/12)</f>
        <v>0</v>
      </c>
      <c r="AR71" s="41">
        <f>MAX(0,AQ71-AS$4)</f>
        <v>0</v>
      </c>
      <c r="AS71" s="41">
        <f>AO71+AR71</f>
        <v>0</v>
      </c>
      <c r="AT71" s="41">
        <f>MAX(0,MIN(AR71,AS71-$C71))</f>
        <v>0</v>
      </c>
    </row>
    <row r="72">
      <c r="A72" s="40" t="n">
        <v>66</v>
      </c>
      <c r="B72" s="40" t="str">
        <f>CHOOSE(MONTH(EDATE('4 Дългове'!$D$20,A72-1)),"януари","февруари","март","април","май","юни","юли","август","септември","октомври","ноември","декември")&amp;" "&amp;YEAR(EDATE('4 Дългове'!$D$20,A72-1))&amp;" г."</f>
        <v>април 2032 г.</v>
      </c>
      <c r="C72" s="41">
        <f>$C$4-(G72+K72+O72+S72+W72+AA72+AE72+AI72+AM72+AQ72)+(H72+L72+P72+T72+X72+AB72+AF72+AJ72+AN72+AR72)</f>
        <v>470</v>
      </c>
      <c r="D72" s="41">
        <f>(G72+K72+O72+S72+W72+AA72+AE72+AI72+AM72+AQ72)-(J71+N71+R71+V71+Z71+AD71+AH71+AL71+AP71+AT71)</f>
        <v>0</v>
      </c>
      <c r="E72" s="41">
        <f>J72+N72+R72+V72+Z72+AD72+AH72+AL72+AP72+AT72</f>
        <v>0</v>
      </c>
      <c r="F72" s="40" t="str">
        <f>IF(AND(E72&lt;0.005,E71&gt;=0.005),A72,"")</f>
        <v/>
      </c>
      <c r="G72" s="41">
        <f>J71*(1+H$4/12)</f>
        <v>0</v>
      </c>
      <c r="H72" s="41">
        <f>MAX(0,G72-I$4)</f>
        <v>0</v>
      </c>
      <c r="I72" s="41">
        <f>H72</f>
        <v>0</v>
      </c>
      <c r="J72" s="41">
        <f>MAX(0,MIN(H72,I72-$C72))</f>
        <v>0</v>
      </c>
      <c r="K72" s="41">
        <f>N71*(1+L$4/12)</f>
        <v>0</v>
      </c>
      <c r="L72" s="41">
        <f>MAX(0,K72-M$4)</f>
        <v>0</v>
      </c>
      <c r="M72" s="41">
        <f>I72+L72</f>
        <v>0</v>
      </c>
      <c r="N72" s="41">
        <f>MAX(0,MIN(L72,M72-$C72))</f>
        <v>0</v>
      </c>
      <c r="O72" s="41">
        <f>R71*(1+P$4/12)</f>
        <v>0</v>
      </c>
      <c r="P72" s="41">
        <f>MAX(0,O72-Q$4)</f>
        <v>0</v>
      </c>
      <c r="Q72" s="41">
        <f>M72+P72</f>
        <v>0</v>
      </c>
      <c r="R72" s="41">
        <f>MAX(0,MIN(P72,Q72-$C72))</f>
        <v>0</v>
      </c>
      <c r="S72" s="41">
        <f>V71*(1+T$4/12)</f>
        <v>0</v>
      </c>
      <c r="T72" s="41">
        <f>MAX(0,S72-U$4)</f>
        <v>0</v>
      </c>
      <c r="U72" s="41">
        <f>Q72+T72</f>
        <v>0</v>
      </c>
      <c r="V72" s="41">
        <f>MAX(0,MIN(T72,U72-$C72))</f>
        <v>0</v>
      </c>
      <c r="W72" s="41">
        <f>Z71*(1+X$4/12)</f>
        <v>0</v>
      </c>
      <c r="X72" s="41">
        <f>MAX(0,W72-Y$4)</f>
        <v>0</v>
      </c>
      <c r="Y72" s="41">
        <f>U72+X72</f>
        <v>0</v>
      </c>
      <c r="Z72" s="41">
        <f>MAX(0,MIN(X72,Y72-$C72))</f>
        <v>0</v>
      </c>
      <c r="AA72" s="41">
        <f>AD71*(1+AB$4/12)</f>
        <v>0</v>
      </c>
      <c r="AB72" s="41">
        <f>MAX(0,AA72-AC$4)</f>
        <v>0</v>
      </c>
      <c r="AC72" s="41">
        <f>Y72+AB72</f>
        <v>0</v>
      </c>
      <c r="AD72" s="41">
        <f>MAX(0,MIN(AB72,AC72-$C72))</f>
        <v>0</v>
      </c>
      <c r="AE72" s="41">
        <f>AH71*(1+AF$4/12)</f>
        <v>0</v>
      </c>
      <c r="AF72" s="41">
        <f>MAX(0,AE72-AG$4)</f>
        <v>0</v>
      </c>
      <c r="AG72" s="41">
        <f>AC72+AF72</f>
        <v>0</v>
      </c>
      <c r="AH72" s="41">
        <f>MAX(0,MIN(AF72,AG72-$C72))</f>
        <v>0</v>
      </c>
      <c r="AI72" s="41">
        <f>AL71*(1+AJ$4/12)</f>
        <v>0</v>
      </c>
      <c r="AJ72" s="41">
        <f>MAX(0,AI72-AK$4)</f>
        <v>0</v>
      </c>
      <c r="AK72" s="41">
        <f>AG72+AJ72</f>
        <v>0</v>
      </c>
      <c r="AL72" s="41">
        <f>MAX(0,MIN(AJ72,AK72-$C72))</f>
        <v>0</v>
      </c>
      <c r="AM72" s="41">
        <f>AP71*(1+AN$4/12)</f>
        <v>0</v>
      </c>
      <c r="AN72" s="41">
        <f>MAX(0,AM72-AO$4)</f>
        <v>0</v>
      </c>
      <c r="AO72" s="41">
        <f>AK72+AN72</f>
        <v>0</v>
      </c>
      <c r="AP72" s="41">
        <f>MAX(0,MIN(AN72,AO72-$C72))</f>
        <v>0</v>
      </c>
      <c r="AQ72" s="41">
        <f>AT71*(1+AR$4/12)</f>
        <v>0</v>
      </c>
      <c r="AR72" s="41">
        <f>MAX(0,AQ72-AS$4)</f>
        <v>0</v>
      </c>
      <c r="AS72" s="41">
        <f>AO72+AR72</f>
        <v>0</v>
      </c>
      <c r="AT72" s="41">
        <f>MAX(0,MIN(AR72,AS72-$C72))</f>
        <v>0</v>
      </c>
    </row>
    <row r="73">
      <c r="A73" s="40" t="n">
        <v>67</v>
      </c>
      <c r="B73" s="40" t="str">
        <f>CHOOSE(MONTH(EDATE('4 Дългове'!$D$20,A73-1)),"януари","февруари","март","април","май","юни","юли","август","септември","октомври","ноември","декември")&amp;" "&amp;YEAR(EDATE('4 Дългове'!$D$20,A73-1))&amp;" г."</f>
        <v>май 2032 г.</v>
      </c>
      <c r="C73" s="41">
        <f>$C$4-(G73+K73+O73+S73+W73+AA73+AE73+AI73+AM73+AQ73)+(H73+L73+P73+T73+X73+AB73+AF73+AJ73+AN73+AR73)</f>
        <v>470</v>
      </c>
      <c r="D73" s="41">
        <f>(G73+K73+O73+S73+W73+AA73+AE73+AI73+AM73+AQ73)-(J72+N72+R72+V72+Z72+AD72+AH72+AL72+AP72+AT72)</f>
        <v>0</v>
      </c>
      <c r="E73" s="41">
        <f>J73+N73+R73+V73+Z73+AD73+AH73+AL73+AP73+AT73</f>
        <v>0</v>
      </c>
      <c r="F73" s="40" t="str">
        <f>IF(AND(E73&lt;0.005,E72&gt;=0.005),A73,"")</f>
        <v/>
      </c>
      <c r="G73" s="41">
        <f>J72*(1+H$4/12)</f>
        <v>0</v>
      </c>
      <c r="H73" s="41">
        <f>MAX(0,G73-I$4)</f>
        <v>0</v>
      </c>
      <c r="I73" s="41">
        <f>H73</f>
        <v>0</v>
      </c>
      <c r="J73" s="41">
        <f>MAX(0,MIN(H73,I73-$C73))</f>
        <v>0</v>
      </c>
      <c r="K73" s="41">
        <f>N72*(1+L$4/12)</f>
        <v>0</v>
      </c>
      <c r="L73" s="41">
        <f>MAX(0,K73-M$4)</f>
        <v>0</v>
      </c>
      <c r="M73" s="41">
        <f>I73+L73</f>
        <v>0</v>
      </c>
      <c r="N73" s="41">
        <f>MAX(0,MIN(L73,M73-$C73))</f>
        <v>0</v>
      </c>
      <c r="O73" s="41">
        <f>R72*(1+P$4/12)</f>
        <v>0</v>
      </c>
      <c r="P73" s="41">
        <f>MAX(0,O73-Q$4)</f>
        <v>0</v>
      </c>
      <c r="Q73" s="41">
        <f>M73+P73</f>
        <v>0</v>
      </c>
      <c r="R73" s="41">
        <f>MAX(0,MIN(P73,Q73-$C73))</f>
        <v>0</v>
      </c>
      <c r="S73" s="41">
        <f>V72*(1+T$4/12)</f>
        <v>0</v>
      </c>
      <c r="T73" s="41">
        <f>MAX(0,S73-U$4)</f>
        <v>0</v>
      </c>
      <c r="U73" s="41">
        <f>Q73+T73</f>
        <v>0</v>
      </c>
      <c r="V73" s="41">
        <f>MAX(0,MIN(T73,U73-$C73))</f>
        <v>0</v>
      </c>
      <c r="W73" s="41">
        <f>Z72*(1+X$4/12)</f>
        <v>0</v>
      </c>
      <c r="X73" s="41">
        <f>MAX(0,W73-Y$4)</f>
        <v>0</v>
      </c>
      <c r="Y73" s="41">
        <f>U73+X73</f>
        <v>0</v>
      </c>
      <c r="Z73" s="41">
        <f>MAX(0,MIN(X73,Y73-$C73))</f>
        <v>0</v>
      </c>
      <c r="AA73" s="41">
        <f>AD72*(1+AB$4/12)</f>
        <v>0</v>
      </c>
      <c r="AB73" s="41">
        <f>MAX(0,AA73-AC$4)</f>
        <v>0</v>
      </c>
      <c r="AC73" s="41">
        <f>Y73+AB73</f>
        <v>0</v>
      </c>
      <c r="AD73" s="41">
        <f>MAX(0,MIN(AB73,AC73-$C73))</f>
        <v>0</v>
      </c>
      <c r="AE73" s="41">
        <f>AH72*(1+AF$4/12)</f>
        <v>0</v>
      </c>
      <c r="AF73" s="41">
        <f>MAX(0,AE73-AG$4)</f>
        <v>0</v>
      </c>
      <c r="AG73" s="41">
        <f>AC73+AF73</f>
        <v>0</v>
      </c>
      <c r="AH73" s="41">
        <f>MAX(0,MIN(AF73,AG73-$C73))</f>
        <v>0</v>
      </c>
      <c r="AI73" s="41">
        <f>AL72*(1+AJ$4/12)</f>
        <v>0</v>
      </c>
      <c r="AJ73" s="41">
        <f>MAX(0,AI73-AK$4)</f>
        <v>0</v>
      </c>
      <c r="AK73" s="41">
        <f>AG73+AJ73</f>
        <v>0</v>
      </c>
      <c r="AL73" s="41">
        <f>MAX(0,MIN(AJ73,AK73-$C73))</f>
        <v>0</v>
      </c>
      <c r="AM73" s="41">
        <f>AP72*(1+AN$4/12)</f>
        <v>0</v>
      </c>
      <c r="AN73" s="41">
        <f>MAX(0,AM73-AO$4)</f>
        <v>0</v>
      </c>
      <c r="AO73" s="41">
        <f>AK73+AN73</f>
        <v>0</v>
      </c>
      <c r="AP73" s="41">
        <f>MAX(0,MIN(AN73,AO73-$C73))</f>
        <v>0</v>
      </c>
      <c r="AQ73" s="41">
        <f>AT72*(1+AR$4/12)</f>
        <v>0</v>
      </c>
      <c r="AR73" s="41">
        <f>MAX(0,AQ73-AS$4)</f>
        <v>0</v>
      </c>
      <c r="AS73" s="41">
        <f>AO73+AR73</f>
        <v>0</v>
      </c>
      <c r="AT73" s="41">
        <f>MAX(0,MIN(AR73,AS73-$C73))</f>
        <v>0</v>
      </c>
    </row>
    <row r="74">
      <c r="A74" s="40" t="n">
        <v>68</v>
      </c>
      <c r="B74" s="40" t="str">
        <f>CHOOSE(MONTH(EDATE('4 Дългове'!$D$20,A74-1)),"януари","февруари","март","април","май","юни","юли","август","септември","октомври","ноември","декември")&amp;" "&amp;YEAR(EDATE('4 Дългове'!$D$20,A74-1))&amp;" г."</f>
        <v>юни 2032 г.</v>
      </c>
      <c r="C74" s="41">
        <f>$C$4-(G74+K74+O74+S74+W74+AA74+AE74+AI74+AM74+AQ74)+(H74+L74+P74+T74+X74+AB74+AF74+AJ74+AN74+AR74)</f>
        <v>470</v>
      </c>
      <c r="D74" s="41">
        <f>(G74+K74+O74+S74+W74+AA74+AE74+AI74+AM74+AQ74)-(J73+N73+R73+V73+Z73+AD73+AH73+AL73+AP73+AT73)</f>
        <v>0</v>
      </c>
      <c r="E74" s="41">
        <f>J74+N74+R74+V74+Z74+AD74+AH74+AL74+AP74+AT74</f>
        <v>0</v>
      </c>
      <c r="F74" s="40" t="str">
        <f>IF(AND(E74&lt;0.005,E73&gt;=0.005),A74,"")</f>
        <v/>
      </c>
      <c r="G74" s="41">
        <f>J73*(1+H$4/12)</f>
        <v>0</v>
      </c>
      <c r="H74" s="41">
        <f>MAX(0,G74-I$4)</f>
        <v>0</v>
      </c>
      <c r="I74" s="41">
        <f>H74</f>
        <v>0</v>
      </c>
      <c r="J74" s="41">
        <f>MAX(0,MIN(H74,I74-$C74))</f>
        <v>0</v>
      </c>
      <c r="K74" s="41">
        <f>N73*(1+L$4/12)</f>
        <v>0</v>
      </c>
      <c r="L74" s="41">
        <f>MAX(0,K74-M$4)</f>
        <v>0</v>
      </c>
      <c r="M74" s="41">
        <f>I74+L74</f>
        <v>0</v>
      </c>
      <c r="N74" s="41">
        <f>MAX(0,MIN(L74,M74-$C74))</f>
        <v>0</v>
      </c>
      <c r="O74" s="41">
        <f>R73*(1+P$4/12)</f>
        <v>0</v>
      </c>
      <c r="P74" s="41">
        <f>MAX(0,O74-Q$4)</f>
        <v>0</v>
      </c>
      <c r="Q74" s="41">
        <f>M74+P74</f>
        <v>0</v>
      </c>
      <c r="R74" s="41">
        <f>MAX(0,MIN(P74,Q74-$C74))</f>
        <v>0</v>
      </c>
      <c r="S74" s="41">
        <f>V73*(1+T$4/12)</f>
        <v>0</v>
      </c>
      <c r="T74" s="41">
        <f>MAX(0,S74-U$4)</f>
        <v>0</v>
      </c>
      <c r="U74" s="41">
        <f>Q74+T74</f>
        <v>0</v>
      </c>
      <c r="V74" s="41">
        <f>MAX(0,MIN(T74,U74-$C74))</f>
        <v>0</v>
      </c>
      <c r="W74" s="41">
        <f>Z73*(1+X$4/12)</f>
        <v>0</v>
      </c>
      <c r="X74" s="41">
        <f>MAX(0,W74-Y$4)</f>
        <v>0</v>
      </c>
      <c r="Y74" s="41">
        <f>U74+X74</f>
        <v>0</v>
      </c>
      <c r="Z74" s="41">
        <f>MAX(0,MIN(X74,Y74-$C74))</f>
        <v>0</v>
      </c>
      <c r="AA74" s="41">
        <f>AD73*(1+AB$4/12)</f>
        <v>0</v>
      </c>
      <c r="AB74" s="41">
        <f>MAX(0,AA74-AC$4)</f>
        <v>0</v>
      </c>
      <c r="AC74" s="41">
        <f>Y74+AB74</f>
        <v>0</v>
      </c>
      <c r="AD74" s="41">
        <f>MAX(0,MIN(AB74,AC74-$C74))</f>
        <v>0</v>
      </c>
      <c r="AE74" s="41">
        <f>AH73*(1+AF$4/12)</f>
        <v>0</v>
      </c>
      <c r="AF74" s="41">
        <f>MAX(0,AE74-AG$4)</f>
        <v>0</v>
      </c>
      <c r="AG74" s="41">
        <f>AC74+AF74</f>
        <v>0</v>
      </c>
      <c r="AH74" s="41">
        <f>MAX(0,MIN(AF74,AG74-$C74))</f>
        <v>0</v>
      </c>
      <c r="AI74" s="41">
        <f>AL73*(1+AJ$4/12)</f>
        <v>0</v>
      </c>
      <c r="AJ74" s="41">
        <f>MAX(0,AI74-AK$4)</f>
        <v>0</v>
      </c>
      <c r="AK74" s="41">
        <f>AG74+AJ74</f>
        <v>0</v>
      </c>
      <c r="AL74" s="41">
        <f>MAX(0,MIN(AJ74,AK74-$C74))</f>
        <v>0</v>
      </c>
      <c r="AM74" s="41">
        <f>AP73*(1+AN$4/12)</f>
        <v>0</v>
      </c>
      <c r="AN74" s="41">
        <f>MAX(0,AM74-AO$4)</f>
        <v>0</v>
      </c>
      <c r="AO74" s="41">
        <f>AK74+AN74</f>
        <v>0</v>
      </c>
      <c r="AP74" s="41">
        <f>MAX(0,MIN(AN74,AO74-$C74))</f>
        <v>0</v>
      </c>
      <c r="AQ74" s="41">
        <f>AT73*(1+AR$4/12)</f>
        <v>0</v>
      </c>
      <c r="AR74" s="41">
        <f>MAX(0,AQ74-AS$4)</f>
        <v>0</v>
      </c>
      <c r="AS74" s="41">
        <f>AO74+AR74</f>
        <v>0</v>
      </c>
      <c r="AT74" s="41">
        <f>MAX(0,MIN(AR74,AS74-$C74))</f>
        <v>0</v>
      </c>
    </row>
    <row r="75">
      <c r="A75" s="40" t="n">
        <v>69</v>
      </c>
      <c r="B75" s="40" t="str">
        <f>CHOOSE(MONTH(EDATE('4 Дългове'!$D$20,A75-1)),"януари","февруари","март","април","май","юни","юли","август","септември","октомври","ноември","декември")&amp;" "&amp;YEAR(EDATE('4 Дългове'!$D$20,A75-1))&amp;" г."</f>
        <v>юли 2032 г.</v>
      </c>
      <c r="C75" s="41">
        <f>$C$4-(G75+K75+O75+S75+W75+AA75+AE75+AI75+AM75+AQ75)+(H75+L75+P75+T75+X75+AB75+AF75+AJ75+AN75+AR75)</f>
        <v>470</v>
      </c>
      <c r="D75" s="41">
        <f>(G75+K75+O75+S75+W75+AA75+AE75+AI75+AM75+AQ75)-(J74+N74+R74+V74+Z74+AD74+AH74+AL74+AP74+AT74)</f>
        <v>0</v>
      </c>
      <c r="E75" s="41">
        <f>J75+N75+R75+V75+Z75+AD75+AH75+AL75+AP75+AT75</f>
        <v>0</v>
      </c>
      <c r="F75" s="40" t="str">
        <f>IF(AND(E75&lt;0.005,E74&gt;=0.005),A75,"")</f>
        <v/>
      </c>
      <c r="G75" s="41">
        <f>J74*(1+H$4/12)</f>
        <v>0</v>
      </c>
      <c r="H75" s="41">
        <f>MAX(0,G75-I$4)</f>
        <v>0</v>
      </c>
      <c r="I75" s="41">
        <f>H75</f>
        <v>0</v>
      </c>
      <c r="J75" s="41">
        <f>MAX(0,MIN(H75,I75-$C75))</f>
        <v>0</v>
      </c>
      <c r="K75" s="41">
        <f>N74*(1+L$4/12)</f>
        <v>0</v>
      </c>
      <c r="L75" s="41">
        <f>MAX(0,K75-M$4)</f>
        <v>0</v>
      </c>
      <c r="M75" s="41">
        <f>I75+L75</f>
        <v>0</v>
      </c>
      <c r="N75" s="41">
        <f>MAX(0,MIN(L75,M75-$C75))</f>
        <v>0</v>
      </c>
      <c r="O75" s="41">
        <f>R74*(1+P$4/12)</f>
        <v>0</v>
      </c>
      <c r="P75" s="41">
        <f>MAX(0,O75-Q$4)</f>
        <v>0</v>
      </c>
      <c r="Q75" s="41">
        <f>M75+P75</f>
        <v>0</v>
      </c>
      <c r="R75" s="41">
        <f>MAX(0,MIN(P75,Q75-$C75))</f>
        <v>0</v>
      </c>
      <c r="S75" s="41">
        <f>V74*(1+T$4/12)</f>
        <v>0</v>
      </c>
      <c r="T75" s="41">
        <f>MAX(0,S75-U$4)</f>
        <v>0</v>
      </c>
      <c r="U75" s="41">
        <f>Q75+T75</f>
        <v>0</v>
      </c>
      <c r="V75" s="41">
        <f>MAX(0,MIN(T75,U75-$C75))</f>
        <v>0</v>
      </c>
      <c r="W75" s="41">
        <f>Z74*(1+X$4/12)</f>
        <v>0</v>
      </c>
      <c r="X75" s="41">
        <f>MAX(0,W75-Y$4)</f>
        <v>0</v>
      </c>
      <c r="Y75" s="41">
        <f>U75+X75</f>
        <v>0</v>
      </c>
      <c r="Z75" s="41">
        <f>MAX(0,MIN(X75,Y75-$C75))</f>
        <v>0</v>
      </c>
      <c r="AA75" s="41">
        <f>AD74*(1+AB$4/12)</f>
        <v>0</v>
      </c>
      <c r="AB75" s="41">
        <f>MAX(0,AA75-AC$4)</f>
        <v>0</v>
      </c>
      <c r="AC75" s="41">
        <f>Y75+AB75</f>
        <v>0</v>
      </c>
      <c r="AD75" s="41">
        <f>MAX(0,MIN(AB75,AC75-$C75))</f>
        <v>0</v>
      </c>
      <c r="AE75" s="41">
        <f>AH74*(1+AF$4/12)</f>
        <v>0</v>
      </c>
      <c r="AF75" s="41">
        <f>MAX(0,AE75-AG$4)</f>
        <v>0</v>
      </c>
      <c r="AG75" s="41">
        <f>AC75+AF75</f>
        <v>0</v>
      </c>
      <c r="AH75" s="41">
        <f>MAX(0,MIN(AF75,AG75-$C75))</f>
        <v>0</v>
      </c>
      <c r="AI75" s="41">
        <f>AL74*(1+AJ$4/12)</f>
        <v>0</v>
      </c>
      <c r="AJ75" s="41">
        <f>MAX(0,AI75-AK$4)</f>
        <v>0</v>
      </c>
      <c r="AK75" s="41">
        <f>AG75+AJ75</f>
        <v>0</v>
      </c>
      <c r="AL75" s="41">
        <f>MAX(0,MIN(AJ75,AK75-$C75))</f>
        <v>0</v>
      </c>
      <c r="AM75" s="41">
        <f>AP74*(1+AN$4/12)</f>
        <v>0</v>
      </c>
      <c r="AN75" s="41">
        <f>MAX(0,AM75-AO$4)</f>
        <v>0</v>
      </c>
      <c r="AO75" s="41">
        <f>AK75+AN75</f>
        <v>0</v>
      </c>
      <c r="AP75" s="41">
        <f>MAX(0,MIN(AN75,AO75-$C75))</f>
        <v>0</v>
      </c>
      <c r="AQ75" s="41">
        <f>AT74*(1+AR$4/12)</f>
        <v>0</v>
      </c>
      <c r="AR75" s="41">
        <f>MAX(0,AQ75-AS$4)</f>
        <v>0</v>
      </c>
      <c r="AS75" s="41">
        <f>AO75+AR75</f>
        <v>0</v>
      </c>
      <c r="AT75" s="41">
        <f>MAX(0,MIN(AR75,AS75-$C75))</f>
        <v>0</v>
      </c>
    </row>
    <row r="76">
      <c r="A76" s="40" t="n">
        <v>70</v>
      </c>
      <c r="B76" s="40" t="str">
        <f>CHOOSE(MONTH(EDATE('4 Дългове'!$D$20,A76-1)),"януари","февруари","март","април","май","юни","юли","август","септември","октомври","ноември","декември")&amp;" "&amp;YEAR(EDATE('4 Дългове'!$D$20,A76-1))&amp;" г."</f>
        <v>август 2032 г.</v>
      </c>
      <c r="C76" s="41">
        <f>$C$4-(G76+K76+O76+S76+W76+AA76+AE76+AI76+AM76+AQ76)+(H76+L76+P76+T76+X76+AB76+AF76+AJ76+AN76+AR76)</f>
        <v>470</v>
      </c>
      <c r="D76" s="41">
        <f>(G76+K76+O76+S76+W76+AA76+AE76+AI76+AM76+AQ76)-(J75+N75+R75+V75+Z75+AD75+AH75+AL75+AP75+AT75)</f>
        <v>0</v>
      </c>
      <c r="E76" s="41">
        <f>J76+N76+R76+V76+Z76+AD76+AH76+AL76+AP76+AT76</f>
        <v>0</v>
      </c>
      <c r="F76" s="40" t="str">
        <f>IF(AND(E76&lt;0.005,E75&gt;=0.005),A76,"")</f>
        <v/>
      </c>
      <c r="G76" s="41">
        <f>J75*(1+H$4/12)</f>
        <v>0</v>
      </c>
      <c r="H76" s="41">
        <f>MAX(0,G76-I$4)</f>
        <v>0</v>
      </c>
      <c r="I76" s="41">
        <f>H76</f>
        <v>0</v>
      </c>
      <c r="J76" s="41">
        <f>MAX(0,MIN(H76,I76-$C76))</f>
        <v>0</v>
      </c>
      <c r="K76" s="41">
        <f>N75*(1+L$4/12)</f>
        <v>0</v>
      </c>
      <c r="L76" s="41">
        <f>MAX(0,K76-M$4)</f>
        <v>0</v>
      </c>
      <c r="M76" s="41">
        <f>I76+L76</f>
        <v>0</v>
      </c>
      <c r="N76" s="41">
        <f>MAX(0,MIN(L76,M76-$C76))</f>
        <v>0</v>
      </c>
      <c r="O76" s="41">
        <f>R75*(1+P$4/12)</f>
        <v>0</v>
      </c>
      <c r="P76" s="41">
        <f>MAX(0,O76-Q$4)</f>
        <v>0</v>
      </c>
      <c r="Q76" s="41">
        <f>M76+P76</f>
        <v>0</v>
      </c>
      <c r="R76" s="41">
        <f>MAX(0,MIN(P76,Q76-$C76))</f>
        <v>0</v>
      </c>
      <c r="S76" s="41">
        <f>V75*(1+T$4/12)</f>
        <v>0</v>
      </c>
      <c r="T76" s="41">
        <f>MAX(0,S76-U$4)</f>
        <v>0</v>
      </c>
      <c r="U76" s="41">
        <f>Q76+T76</f>
        <v>0</v>
      </c>
      <c r="V76" s="41">
        <f>MAX(0,MIN(T76,U76-$C76))</f>
        <v>0</v>
      </c>
      <c r="W76" s="41">
        <f>Z75*(1+X$4/12)</f>
        <v>0</v>
      </c>
      <c r="X76" s="41">
        <f>MAX(0,W76-Y$4)</f>
        <v>0</v>
      </c>
      <c r="Y76" s="41">
        <f>U76+X76</f>
        <v>0</v>
      </c>
      <c r="Z76" s="41">
        <f>MAX(0,MIN(X76,Y76-$C76))</f>
        <v>0</v>
      </c>
      <c r="AA76" s="41">
        <f>AD75*(1+AB$4/12)</f>
        <v>0</v>
      </c>
      <c r="AB76" s="41">
        <f>MAX(0,AA76-AC$4)</f>
        <v>0</v>
      </c>
      <c r="AC76" s="41">
        <f>Y76+AB76</f>
        <v>0</v>
      </c>
      <c r="AD76" s="41">
        <f>MAX(0,MIN(AB76,AC76-$C76))</f>
        <v>0</v>
      </c>
      <c r="AE76" s="41">
        <f>AH75*(1+AF$4/12)</f>
        <v>0</v>
      </c>
      <c r="AF76" s="41">
        <f>MAX(0,AE76-AG$4)</f>
        <v>0</v>
      </c>
      <c r="AG76" s="41">
        <f>AC76+AF76</f>
        <v>0</v>
      </c>
      <c r="AH76" s="41">
        <f>MAX(0,MIN(AF76,AG76-$C76))</f>
        <v>0</v>
      </c>
      <c r="AI76" s="41">
        <f>AL75*(1+AJ$4/12)</f>
        <v>0</v>
      </c>
      <c r="AJ76" s="41">
        <f>MAX(0,AI76-AK$4)</f>
        <v>0</v>
      </c>
      <c r="AK76" s="41">
        <f>AG76+AJ76</f>
        <v>0</v>
      </c>
      <c r="AL76" s="41">
        <f>MAX(0,MIN(AJ76,AK76-$C76))</f>
        <v>0</v>
      </c>
      <c r="AM76" s="41">
        <f>AP75*(1+AN$4/12)</f>
        <v>0</v>
      </c>
      <c r="AN76" s="41">
        <f>MAX(0,AM76-AO$4)</f>
        <v>0</v>
      </c>
      <c r="AO76" s="41">
        <f>AK76+AN76</f>
        <v>0</v>
      </c>
      <c r="AP76" s="41">
        <f>MAX(0,MIN(AN76,AO76-$C76))</f>
        <v>0</v>
      </c>
      <c r="AQ76" s="41">
        <f>AT75*(1+AR$4/12)</f>
        <v>0</v>
      </c>
      <c r="AR76" s="41">
        <f>MAX(0,AQ76-AS$4)</f>
        <v>0</v>
      </c>
      <c r="AS76" s="41">
        <f>AO76+AR76</f>
        <v>0</v>
      </c>
      <c r="AT76" s="41">
        <f>MAX(0,MIN(AR76,AS76-$C76))</f>
        <v>0</v>
      </c>
    </row>
    <row r="77">
      <c r="A77" s="40" t="n">
        <v>71</v>
      </c>
      <c r="B77" s="40" t="str">
        <f>CHOOSE(MONTH(EDATE('4 Дългове'!$D$20,A77-1)),"януари","февруари","март","април","май","юни","юли","август","септември","октомври","ноември","декември")&amp;" "&amp;YEAR(EDATE('4 Дългове'!$D$20,A77-1))&amp;" г."</f>
        <v>септември 2032 г.</v>
      </c>
      <c r="C77" s="41">
        <f>$C$4-(G77+K77+O77+S77+W77+AA77+AE77+AI77+AM77+AQ77)+(H77+L77+P77+T77+X77+AB77+AF77+AJ77+AN77+AR77)</f>
        <v>470</v>
      </c>
      <c r="D77" s="41">
        <f>(G77+K77+O77+S77+W77+AA77+AE77+AI77+AM77+AQ77)-(J76+N76+R76+V76+Z76+AD76+AH76+AL76+AP76+AT76)</f>
        <v>0</v>
      </c>
      <c r="E77" s="41">
        <f>J77+N77+R77+V77+Z77+AD77+AH77+AL77+AP77+AT77</f>
        <v>0</v>
      </c>
      <c r="F77" s="40" t="str">
        <f>IF(AND(E77&lt;0.005,E76&gt;=0.005),A77,"")</f>
        <v/>
      </c>
      <c r="G77" s="41">
        <f>J76*(1+H$4/12)</f>
        <v>0</v>
      </c>
      <c r="H77" s="41">
        <f>MAX(0,G77-I$4)</f>
        <v>0</v>
      </c>
      <c r="I77" s="41">
        <f>H77</f>
        <v>0</v>
      </c>
      <c r="J77" s="41">
        <f>MAX(0,MIN(H77,I77-$C77))</f>
        <v>0</v>
      </c>
      <c r="K77" s="41">
        <f>N76*(1+L$4/12)</f>
        <v>0</v>
      </c>
      <c r="L77" s="41">
        <f>MAX(0,K77-M$4)</f>
        <v>0</v>
      </c>
      <c r="M77" s="41">
        <f>I77+L77</f>
        <v>0</v>
      </c>
      <c r="N77" s="41">
        <f>MAX(0,MIN(L77,M77-$C77))</f>
        <v>0</v>
      </c>
      <c r="O77" s="41">
        <f>R76*(1+P$4/12)</f>
        <v>0</v>
      </c>
      <c r="P77" s="41">
        <f>MAX(0,O77-Q$4)</f>
        <v>0</v>
      </c>
      <c r="Q77" s="41">
        <f>M77+P77</f>
        <v>0</v>
      </c>
      <c r="R77" s="41">
        <f>MAX(0,MIN(P77,Q77-$C77))</f>
        <v>0</v>
      </c>
      <c r="S77" s="41">
        <f>V76*(1+T$4/12)</f>
        <v>0</v>
      </c>
      <c r="T77" s="41">
        <f>MAX(0,S77-U$4)</f>
        <v>0</v>
      </c>
      <c r="U77" s="41">
        <f>Q77+T77</f>
        <v>0</v>
      </c>
      <c r="V77" s="41">
        <f>MAX(0,MIN(T77,U77-$C77))</f>
        <v>0</v>
      </c>
      <c r="W77" s="41">
        <f>Z76*(1+X$4/12)</f>
        <v>0</v>
      </c>
      <c r="X77" s="41">
        <f>MAX(0,W77-Y$4)</f>
        <v>0</v>
      </c>
      <c r="Y77" s="41">
        <f>U77+X77</f>
        <v>0</v>
      </c>
      <c r="Z77" s="41">
        <f>MAX(0,MIN(X77,Y77-$C77))</f>
        <v>0</v>
      </c>
      <c r="AA77" s="41">
        <f>AD76*(1+AB$4/12)</f>
        <v>0</v>
      </c>
      <c r="AB77" s="41">
        <f>MAX(0,AA77-AC$4)</f>
        <v>0</v>
      </c>
      <c r="AC77" s="41">
        <f>Y77+AB77</f>
        <v>0</v>
      </c>
      <c r="AD77" s="41">
        <f>MAX(0,MIN(AB77,AC77-$C77))</f>
        <v>0</v>
      </c>
      <c r="AE77" s="41">
        <f>AH76*(1+AF$4/12)</f>
        <v>0</v>
      </c>
      <c r="AF77" s="41">
        <f>MAX(0,AE77-AG$4)</f>
        <v>0</v>
      </c>
      <c r="AG77" s="41">
        <f>AC77+AF77</f>
        <v>0</v>
      </c>
      <c r="AH77" s="41">
        <f>MAX(0,MIN(AF77,AG77-$C77))</f>
        <v>0</v>
      </c>
      <c r="AI77" s="41">
        <f>AL76*(1+AJ$4/12)</f>
        <v>0</v>
      </c>
      <c r="AJ77" s="41">
        <f>MAX(0,AI77-AK$4)</f>
        <v>0</v>
      </c>
      <c r="AK77" s="41">
        <f>AG77+AJ77</f>
        <v>0</v>
      </c>
      <c r="AL77" s="41">
        <f>MAX(0,MIN(AJ77,AK77-$C77))</f>
        <v>0</v>
      </c>
      <c r="AM77" s="41">
        <f>AP76*(1+AN$4/12)</f>
        <v>0</v>
      </c>
      <c r="AN77" s="41">
        <f>MAX(0,AM77-AO$4)</f>
        <v>0</v>
      </c>
      <c r="AO77" s="41">
        <f>AK77+AN77</f>
        <v>0</v>
      </c>
      <c r="AP77" s="41">
        <f>MAX(0,MIN(AN77,AO77-$C77))</f>
        <v>0</v>
      </c>
      <c r="AQ77" s="41">
        <f>AT76*(1+AR$4/12)</f>
        <v>0</v>
      </c>
      <c r="AR77" s="41">
        <f>MAX(0,AQ77-AS$4)</f>
        <v>0</v>
      </c>
      <c r="AS77" s="41">
        <f>AO77+AR77</f>
        <v>0</v>
      </c>
      <c r="AT77" s="41">
        <f>MAX(0,MIN(AR77,AS77-$C77))</f>
        <v>0</v>
      </c>
    </row>
    <row r="78">
      <c r="A78" s="40" t="n">
        <v>72</v>
      </c>
      <c r="B78" s="40" t="str">
        <f>CHOOSE(MONTH(EDATE('4 Дългове'!$D$20,A78-1)),"януари","февруари","март","април","май","юни","юли","август","септември","октомври","ноември","декември")&amp;" "&amp;YEAR(EDATE('4 Дългове'!$D$20,A78-1))&amp;" г."</f>
        <v>октомври 2032 г.</v>
      </c>
      <c r="C78" s="41">
        <f>$C$4-(G78+K78+O78+S78+W78+AA78+AE78+AI78+AM78+AQ78)+(H78+L78+P78+T78+X78+AB78+AF78+AJ78+AN78+AR78)</f>
        <v>470</v>
      </c>
      <c r="D78" s="41">
        <f>(G78+K78+O78+S78+W78+AA78+AE78+AI78+AM78+AQ78)-(J77+N77+R77+V77+Z77+AD77+AH77+AL77+AP77+AT77)</f>
        <v>0</v>
      </c>
      <c r="E78" s="41">
        <f>J78+N78+R78+V78+Z78+AD78+AH78+AL78+AP78+AT78</f>
        <v>0</v>
      </c>
      <c r="F78" s="40" t="str">
        <f>IF(AND(E78&lt;0.005,E77&gt;=0.005),A78,"")</f>
        <v/>
      </c>
      <c r="G78" s="41">
        <f>J77*(1+H$4/12)</f>
        <v>0</v>
      </c>
      <c r="H78" s="41">
        <f>MAX(0,G78-I$4)</f>
        <v>0</v>
      </c>
      <c r="I78" s="41">
        <f>H78</f>
        <v>0</v>
      </c>
      <c r="J78" s="41">
        <f>MAX(0,MIN(H78,I78-$C78))</f>
        <v>0</v>
      </c>
      <c r="K78" s="41">
        <f>N77*(1+L$4/12)</f>
        <v>0</v>
      </c>
      <c r="L78" s="41">
        <f>MAX(0,K78-M$4)</f>
        <v>0</v>
      </c>
      <c r="M78" s="41">
        <f>I78+L78</f>
        <v>0</v>
      </c>
      <c r="N78" s="41">
        <f>MAX(0,MIN(L78,M78-$C78))</f>
        <v>0</v>
      </c>
      <c r="O78" s="41">
        <f>R77*(1+P$4/12)</f>
        <v>0</v>
      </c>
      <c r="P78" s="41">
        <f>MAX(0,O78-Q$4)</f>
        <v>0</v>
      </c>
      <c r="Q78" s="41">
        <f>M78+P78</f>
        <v>0</v>
      </c>
      <c r="R78" s="41">
        <f>MAX(0,MIN(P78,Q78-$C78))</f>
        <v>0</v>
      </c>
      <c r="S78" s="41">
        <f>V77*(1+T$4/12)</f>
        <v>0</v>
      </c>
      <c r="T78" s="41">
        <f>MAX(0,S78-U$4)</f>
        <v>0</v>
      </c>
      <c r="U78" s="41">
        <f>Q78+T78</f>
        <v>0</v>
      </c>
      <c r="V78" s="41">
        <f>MAX(0,MIN(T78,U78-$C78))</f>
        <v>0</v>
      </c>
      <c r="W78" s="41">
        <f>Z77*(1+X$4/12)</f>
        <v>0</v>
      </c>
      <c r="X78" s="41">
        <f>MAX(0,W78-Y$4)</f>
        <v>0</v>
      </c>
      <c r="Y78" s="41">
        <f>U78+X78</f>
        <v>0</v>
      </c>
      <c r="Z78" s="41">
        <f>MAX(0,MIN(X78,Y78-$C78))</f>
        <v>0</v>
      </c>
      <c r="AA78" s="41">
        <f>AD77*(1+AB$4/12)</f>
        <v>0</v>
      </c>
      <c r="AB78" s="41">
        <f>MAX(0,AA78-AC$4)</f>
        <v>0</v>
      </c>
      <c r="AC78" s="41">
        <f>Y78+AB78</f>
        <v>0</v>
      </c>
      <c r="AD78" s="41">
        <f>MAX(0,MIN(AB78,AC78-$C78))</f>
        <v>0</v>
      </c>
      <c r="AE78" s="41">
        <f>AH77*(1+AF$4/12)</f>
        <v>0</v>
      </c>
      <c r="AF78" s="41">
        <f>MAX(0,AE78-AG$4)</f>
        <v>0</v>
      </c>
      <c r="AG78" s="41">
        <f>AC78+AF78</f>
        <v>0</v>
      </c>
      <c r="AH78" s="41">
        <f>MAX(0,MIN(AF78,AG78-$C78))</f>
        <v>0</v>
      </c>
      <c r="AI78" s="41">
        <f>AL77*(1+AJ$4/12)</f>
        <v>0</v>
      </c>
      <c r="AJ78" s="41">
        <f>MAX(0,AI78-AK$4)</f>
        <v>0</v>
      </c>
      <c r="AK78" s="41">
        <f>AG78+AJ78</f>
        <v>0</v>
      </c>
      <c r="AL78" s="41">
        <f>MAX(0,MIN(AJ78,AK78-$C78))</f>
        <v>0</v>
      </c>
      <c r="AM78" s="41">
        <f>AP77*(1+AN$4/12)</f>
        <v>0</v>
      </c>
      <c r="AN78" s="41">
        <f>MAX(0,AM78-AO$4)</f>
        <v>0</v>
      </c>
      <c r="AO78" s="41">
        <f>AK78+AN78</f>
        <v>0</v>
      </c>
      <c r="AP78" s="41">
        <f>MAX(0,MIN(AN78,AO78-$C78))</f>
        <v>0</v>
      </c>
      <c r="AQ78" s="41">
        <f>AT77*(1+AR$4/12)</f>
        <v>0</v>
      </c>
      <c r="AR78" s="41">
        <f>MAX(0,AQ78-AS$4)</f>
        <v>0</v>
      </c>
      <c r="AS78" s="41">
        <f>AO78+AR78</f>
        <v>0</v>
      </c>
      <c r="AT78" s="41">
        <f>MAX(0,MIN(AR78,AS78-$C78))</f>
        <v>0</v>
      </c>
    </row>
    <row r="79">
      <c r="A79" s="40" t="n">
        <v>73</v>
      </c>
      <c r="B79" s="40" t="str">
        <f>CHOOSE(MONTH(EDATE('4 Дългове'!$D$20,A79-1)),"януари","февруари","март","април","май","юни","юли","август","септември","октомври","ноември","декември")&amp;" "&amp;YEAR(EDATE('4 Дългове'!$D$20,A79-1))&amp;" г."</f>
        <v>ноември 2032 г.</v>
      </c>
      <c r="C79" s="41">
        <f>$C$4-(G79+K79+O79+S79+W79+AA79+AE79+AI79+AM79+AQ79)+(H79+L79+P79+T79+X79+AB79+AF79+AJ79+AN79+AR79)</f>
        <v>470</v>
      </c>
      <c r="D79" s="41">
        <f>(G79+K79+O79+S79+W79+AA79+AE79+AI79+AM79+AQ79)-(J78+N78+R78+V78+Z78+AD78+AH78+AL78+AP78+AT78)</f>
        <v>0</v>
      </c>
      <c r="E79" s="41">
        <f>J79+N79+R79+V79+Z79+AD79+AH79+AL79+AP79+AT79</f>
        <v>0</v>
      </c>
      <c r="F79" s="40" t="str">
        <f>IF(AND(E79&lt;0.005,E78&gt;=0.005),A79,"")</f>
        <v/>
      </c>
      <c r="G79" s="41">
        <f>J78*(1+H$4/12)</f>
        <v>0</v>
      </c>
      <c r="H79" s="41">
        <f>MAX(0,G79-I$4)</f>
        <v>0</v>
      </c>
      <c r="I79" s="41">
        <f>H79</f>
        <v>0</v>
      </c>
      <c r="J79" s="41">
        <f>MAX(0,MIN(H79,I79-$C79))</f>
        <v>0</v>
      </c>
      <c r="K79" s="41">
        <f>N78*(1+L$4/12)</f>
        <v>0</v>
      </c>
      <c r="L79" s="41">
        <f>MAX(0,K79-M$4)</f>
        <v>0</v>
      </c>
      <c r="M79" s="41">
        <f>I79+L79</f>
        <v>0</v>
      </c>
      <c r="N79" s="41">
        <f>MAX(0,MIN(L79,M79-$C79))</f>
        <v>0</v>
      </c>
      <c r="O79" s="41">
        <f>R78*(1+P$4/12)</f>
        <v>0</v>
      </c>
      <c r="P79" s="41">
        <f>MAX(0,O79-Q$4)</f>
        <v>0</v>
      </c>
      <c r="Q79" s="41">
        <f>M79+P79</f>
        <v>0</v>
      </c>
      <c r="R79" s="41">
        <f>MAX(0,MIN(P79,Q79-$C79))</f>
        <v>0</v>
      </c>
      <c r="S79" s="41">
        <f>V78*(1+T$4/12)</f>
        <v>0</v>
      </c>
      <c r="T79" s="41">
        <f>MAX(0,S79-U$4)</f>
        <v>0</v>
      </c>
      <c r="U79" s="41">
        <f>Q79+T79</f>
        <v>0</v>
      </c>
      <c r="V79" s="41">
        <f>MAX(0,MIN(T79,U79-$C79))</f>
        <v>0</v>
      </c>
      <c r="W79" s="41">
        <f>Z78*(1+X$4/12)</f>
        <v>0</v>
      </c>
      <c r="X79" s="41">
        <f>MAX(0,W79-Y$4)</f>
        <v>0</v>
      </c>
      <c r="Y79" s="41">
        <f>U79+X79</f>
        <v>0</v>
      </c>
      <c r="Z79" s="41">
        <f>MAX(0,MIN(X79,Y79-$C79))</f>
        <v>0</v>
      </c>
      <c r="AA79" s="41">
        <f>AD78*(1+AB$4/12)</f>
        <v>0</v>
      </c>
      <c r="AB79" s="41">
        <f>MAX(0,AA79-AC$4)</f>
        <v>0</v>
      </c>
      <c r="AC79" s="41">
        <f>Y79+AB79</f>
        <v>0</v>
      </c>
      <c r="AD79" s="41">
        <f>MAX(0,MIN(AB79,AC79-$C79))</f>
        <v>0</v>
      </c>
      <c r="AE79" s="41">
        <f>AH78*(1+AF$4/12)</f>
        <v>0</v>
      </c>
      <c r="AF79" s="41">
        <f>MAX(0,AE79-AG$4)</f>
        <v>0</v>
      </c>
      <c r="AG79" s="41">
        <f>AC79+AF79</f>
        <v>0</v>
      </c>
      <c r="AH79" s="41">
        <f>MAX(0,MIN(AF79,AG79-$C79))</f>
        <v>0</v>
      </c>
      <c r="AI79" s="41">
        <f>AL78*(1+AJ$4/12)</f>
        <v>0</v>
      </c>
      <c r="AJ79" s="41">
        <f>MAX(0,AI79-AK$4)</f>
        <v>0</v>
      </c>
      <c r="AK79" s="41">
        <f>AG79+AJ79</f>
        <v>0</v>
      </c>
      <c r="AL79" s="41">
        <f>MAX(0,MIN(AJ79,AK79-$C79))</f>
        <v>0</v>
      </c>
      <c r="AM79" s="41">
        <f>AP78*(1+AN$4/12)</f>
        <v>0</v>
      </c>
      <c r="AN79" s="41">
        <f>MAX(0,AM79-AO$4)</f>
        <v>0</v>
      </c>
      <c r="AO79" s="41">
        <f>AK79+AN79</f>
        <v>0</v>
      </c>
      <c r="AP79" s="41">
        <f>MAX(0,MIN(AN79,AO79-$C79))</f>
        <v>0</v>
      </c>
      <c r="AQ79" s="41">
        <f>AT78*(1+AR$4/12)</f>
        <v>0</v>
      </c>
      <c r="AR79" s="41">
        <f>MAX(0,AQ79-AS$4)</f>
        <v>0</v>
      </c>
      <c r="AS79" s="41">
        <f>AO79+AR79</f>
        <v>0</v>
      </c>
      <c r="AT79" s="41">
        <f>MAX(0,MIN(AR79,AS79-$C79))</f>
        <v>0</v>
      </c>
    </row>
    <row r="80">
      <c r="A80" s="40" t="n">
        <v>74</v>
      </c>
      <c r="B80" s="40" t="str">
        <f>CHOOSE(MONTH(EDATE('4 Дългове'!$D$20,A80-1)),"януари","февруари","март","април","май","юни","юли","август","септември","октомври","ноември","декември")&amp;" "&amp;YEAR(EDATE('4 Дългове'!$D$20,A80-1))&amp;" г."</f>
        <v>декември 2032 г.</v>
      </c>
      <c r="C80" s="41">
        <f>$C$4-(G80+K80+O80+S80+W80+AA80+AE80+AI80+AM80+AQ80)+(H80+L80+P80+T80+X80+AB80+AF80+AJ80+AN80+AR80)</f>
        <v>470</v>
      </c>
      <c r="D80" s="41">
        <f>(G80+K80+O80+S80+W80+AA80+AE80+AI80+AM80+AQ80)-(J79+N79+R79+V79+Z79+AD79+AH79+AL79+AP79+AT79)</f>
        <v>0</v>
      </c>
      <c r="E80" s="41">
        <f>J80+N80+R80+V80+Z80+AD80+AH80+AL80+AP80+AT80</f>
        <v>0</v>
      </c>
      <c r="F80" s="40" t="str">
        <f>IF(AND(E80&lt;0.005,E79&gt;=0.005),A80,"")</f>
        <v/>
      </c>
      <c r="G80" s="41">
        <f>J79*(1+H$4/12)</f>
        <v>0</v>
      </c>
      <c r="H80" s="41">
        <f>MAX(0,G80-I$4)</f>
        <v>0</v>
      </c>
      <c r="I80" s="41">
        <f>H80</f>
        <v>0</v>
      </c>
      <c r="J80" s="41">
        <f>MAX(0,MIN(H80,I80-$C80))</f>
        <v>0</v>
      </c>
      <c r="K80" s="41">
        <f>N79*(1+L$4/12)</f>
        <v>0</v>
      </c>
      <c r="L80" s="41">
        <f>MAX(0,K80-M$4)</f>
        <v>0</v>
      </c>
      <c r="M80" s="41">
        <f>I80+L80</f>
        <v>0</v>
      </c>
      <c r="N80" s="41">
        <f>MAX(0,MIN(L80,M80-$C80))</f>
        <v>0</v>
      </c>
      <c r="O80" s="41">
        <f>R79*(1+P$4/12)</f>
        <v>0</v>
      </c>
      <c r="P80" s="41">
        <f>MAX(0,O80-Q$4)</f>
        <v>0</v>
      </c>
      <c r="Q80" s="41">
        <f>M80+P80</f>
        <v>0</v>
      </c>
      <c r="R80" s="41">
        <f>MAX(0,MIN(P80,Q80-$C80))</f>
        <v>0</v>
      </c>
      <c r="S80" s="41">
        <f>V79*(1+T$4/12)</f>
        <v>0</v>
      </c>
      <c r="T80" s="41">
        <f>MAX(0,S80-U$4)</f>
        <v>0</v>
      </c>
      <c r="U80" s="41">
        <f>Q80+T80</f>
        <v>0</v>
      </c>
      <c r="V80" s="41">
        <f>MAX(0,MIN(T80,U80-$C80))</f>
        <v>0</v>
      </c>
      <c r="W80" s="41">
        <f>Z79*(1+X$4/12)</f>
        <v>0</v>
      </c>
      <c r="X80" s="41">
        <f>MAX(0,W80-Y$4)</f>
        <v>0</v>
      </c>
      <c r="Y80" s="41">
        <f>U80+X80</f>
        <v>0</v>
      </c>
      <c r="Z80" s="41">
        <f>MAX(0,MIN(X80,Y80-$C80))</f>
        <v>0</v>
      </c>
      <c r="AA80" s="41">
        <f>AD79*(1+AB$4/12)</f>
        <v>0</v>
      </c>
      <c r="AB80" s="41">
        <f>MAX(0,AA80-AC$4)</f>
        <v>0</v>
      </c>
      <c r="AC80" s="41">
        <f>Y80+AB80</f>
        <v>0</v>
      </c>
      <c r="AD80" s="41">
        <f>MAX(0,MIN(AB80,AC80-$C80))</f>
        <v>0</v>
      </c>
      <c r="AE80" s="41">
        <f>AH79*(1+AF$4/12)</f>
        <v>0</v>
      </c>
      <c r="AF80" s="41">
        <f>MAX(0,AE80-AG$4)</f>
        <v>0</v>
      </c>
      <c r="AG80" s="41">
        <f>AC80+AF80</f>
        <v>0</v>
      </c>
      <c r="AH80" s="41">
        <f>MAX(0,MIN(AF80,AG80-$C80))</f>
        <v>0</v>
      </c>
      <c r="AI80" s="41">
        <f>AL79*(1+AJ$4/12)</f>
        <v>0</v>
      </c>
      <c r="AJ80" s="41">
        <f>MAX(0,AI80-AK$4)</f>
        <v>0</v>
      </c>
      <c r="AK80" s="41">
        <f>AG80+AJ80</f>
        <v>0</v>
      </c>
      <c r="AL80" s="41">
        <f>MAX(0,MIN(AJ80,AK80-$C80))</f>
        <v>0</v>
      </c>
      <c r="AM80" s="41">
        <f>AP79*(1+AN$4/12)</f>
        <v>0</v>
      </c>
      <c r="AN80" s="41">
        <f>MAX(0,AM80-AO$4)</f>
        <v>0</v>
      </c>
      <c r="AO80" s="41">
        <f>AK80+AN80</f>
        <v>0</v>
      </c>
      <c r="AP80" s="41">
        <f>MAX(0,MIN(AN80,AO80-$C80))</f>
        <v>0</v>
      </c>
      <c r="AQ80" s="41">
        <f>AT79*(1+AR$4/12)</f>
        <v>0</v>
      </c>
      <c r="AR80" s="41">
        <f>MAX(0,AQ80-AS$4)</f>
        <v>0</v>
      </c>
      <c r="AS80" s="41">
        <f>AO80+AR80</f>
        <v>0</v>
      </c>
      <c r="AT80" s="41">
        <f>MAX(0,MIN(AR80,AS80-$C80))</f>
        <v>0</v>
      </c>
    </row>
    <row r="81">
      <c r="A81" s="40" t="n">
        <v>75</v>
      </c>
      <c r="B81" s="40" t="str">
        <f>CHOOSE(MONTH(EDATE('4 Дългове'!$D$20,A81-1)),"януари","февруари","март","април","май","юни","юли","август","септември","октомври","ноември","декември")&amp;" "&amp;YEAR(EDATE('4 Дългове'!$D$20,A81-1))&amp;" г."</f>
        <v>януари 2033 г.</v>
      </c>
      <c r="C81" s="41">
        <f>$C$4-(G81+K81+O81+S81+W81+AA81+AE81+AI81+AM81+AQ81)+(H81+L81+P81+T81+X81+AB81+AF81+AJ81+AN81+AR81)</f>
        <v>470</v>
      </c>
      <c r="D81" s="41">
        <f>(G81+K81+O81+S81+W81+AA81+AE81+AI81+AM81+AQ81)-(J80+N80+R80+V80+Z80+AD80+AH80+AL80+AP80+AT80)</f>
        <v>0</v>
      </c>
      <c r="E81" s="41">
        <f>J81+N81+R81+V81+Z81+AD81+AH81+AL81+AP81+AT81</f>
        <v>0</v>
      </c>
      <c r="F81" s="40" t="str">
        <f>IF(AND(E81&lt;0.005,E80&gt;=0.005),A81,"")</f>
        <v/>
      </c>
      <c r="G81" s="41">
        <f>J80*(1+H$4/12)</f>
        <v>0</v>
      </c>
      <c r="H81" s="41">
        <f>MAX(0,G81-I$4)</f>
        <v>0</v>
      </c>
      <c r="I81" s="41">
        <f>H81</f>
        <v>0</v>
      </c>
      <c r="J81" s="41">
        <f>MAX(0,MIN(H81,I81-$C81))</f>
        <v>0</v>
      </c>
      <c r="K81" s="41">
        <f>N80*(1+L$4/12)</f>
        <v>0</v>
      </c>
      <c r="L81" s="41">
        <f>MAX(0,K81-M$4)</f>
        <v>0</v>
      </c>
      <c r="M81" s="41">
        <f>I81+L81</f>
        <v>0</v>
      </c>
      <c r="N81" s="41">
        <f>MAX(0,MIN(L81,M81-$C81))</f>
        <v>0</v>
      </c>
      <c r="O81" s="41">
        <f>R80*(1+P$4/12)</f>
        <v>0</v>
      </c>
      <c r="P81" s="41">
        <f>MAX(0,O81-Q$4)</f>
        <v>0</v>
      </c>
      <c r="Q81" s="41">
        <f>M81+P81</f>
        <v>0</v>
      </c>
      <c r="R81" s="41">
        <f>MAX(0,MIN(P81,Q81-$C81))</f>
        <v>0</v>
      </c>
      <c r="S81" s="41">
        <f>V80*(1+T$4/12)</f>
        <v>0</v>
      </c>
      <c r="T81" s="41">
        <f>MAX(0,S81-U$4)</f>
        <v>0</v>
      </c>
      <c r="U81" s="41">
        <f>Q81+T81</f>
        <v>0</v>
      </c>
      <c r="V81" s="41">
        <f>MAX(0,MIN(T81,U81-$C81))</f>
        <v>0</v>
      </c>
      <c r="W81" s="41">
        <f>Z80*(1+X$4/12)</f>
        <v>0</v>
      </c>
      <c r="X81" s="41">
        <f>MAX(0,W81-Y$4)</f>
        <v>0</v>
      </c>
      <c r="Y81" s="41">
        <f>U81+X81</f>
        <v>0</v>
      </c>
      <c r="Z81" s="41">
        <f>MAX(0,MIN(X81,Y81-$C81))</f>
        <v>0</v>
      </c>
      <c r="AA81" s="41">
        <f>AD80*(1+AB$4/12)</f>
        <v>0</v>
      </c>
      <c r="AB81" s="41">
        <f>MAX(0,AA81-AC$4)</f>
        <v>0</v>
      </c>
      <c r="AC81" s="41">
        <f>Y81+AB81</f>
        <v>0</v>
      </c>
      <c r="AD81" s="41">
        <f>MAX(0,MIN(AB81,AC81-$C81))</f>
        <v>0</v>
      </c>
      <c r="AE81" s="41">
        <f>AH80*(1+AF$4/12)</f>
        <v>0</v>
      </c>
      <c r="AF81" s="41">
        <f>MAX(0,AE81-AG$4)</f>
        <v>0</v>
      </c>
      <c r="AG81" s="41">
        <f>AC81+AF81</f>
        <v>0</v>
      </c>
      <c r="AH81" s="41">
        <f>MAX(0,MIN(AF81,AG81-$C81))</f>
        <v>0</v>
      </c>
      <c r="AI81" s="41">
        <f>AL80*(1+AJ$4/12)</f>
        <v>0</v>
      </c>
      <c r="AJ81" s="41">
        <f>MAX(0,AI81-AK$4)</f>
        <v>0</v>
      </c>
      <c r="AK81" s="41">
        <f>AG81+AJ81</f>
        <v>0</v>
      </c>
      <c r="AL81" s="41">
        <f>MAX(0,MIN(AJ81,AK81-$C81))</f>
        <v>0</v>
      </c>
      <c r="AM81" s="41">
        <f>AP80*(1+AN$4/12)</f>
        <v>0</v>
      </c>
      <c r="AN81" s="41">
        <f>MAX(0,AM81-AO$4)</f>
        <v>0</v>
      </c>
      <c r="AO81" s="41">
        <f>AK81+AN81</f>
        <v>0</v>
      </c>
      <c r="AP81" s="41">
        <f>MAX(0,MIN(AN81,AO81-$C81))</f>
        <v>0</v>
      </c>
      <c r="AQ81" s="41">
        <f>AT80*(1+AR$4/12)</f>
        <v>0</v>
      </c>
      <c r="AR81" s="41">
        <f>MAX(0,AQ81-AS$4)</f>
        <v>0</v>
      </c>
      <c r="AS81" s="41">
        <f>AO81+AR81</f>
        <v>0</v>
      </c>
      <c r="AT81" s="41">
        <f>MAX(0,MIN(AR81,AS81-$C81))</f>
        <v>0</v>
      </c>
    </row>
    <row r="82">
      <c r="A82" s="40" t="n">
        <v>76</v>
      </c>
      <c r="B82" s="40" t="str">
        <f>CHOOSE(MONTH(EDATE('4 Дългове'!$D$20,A82-1)),"януари","февруари","март","април","май","юни","юли","август","септември","октомври","ноември","декември")&amp;" "&amp;YEAR(EDATE('4 Дългове'!$D$20,A82-1))&amp;" г."</f>
        <v>февруари 2033 г.</v>
      </c>
      <c r="C82" s="41">
        <f>$C$4-(G82+K82+O82+S82+W82+AA82+AE82+AI82+AM82+AQ82)+(H82+L82+P82+T82+X82+AB82+AF82+AJ82+AN82+AR82)</f>
        <v>470</v>
      </c>
      <c r="D82" s="41">
        <f>(G82+K82+O82+S82+W82+AA82+AE82+AI82+AM82+AQ82)-(J81+N81+R81+V81+Z81+AD81+AH81+AL81+AP81+AT81)</f>
        <v>0</v>
      </c>
      <c r="E82" s="41">
        <f>J82+N82+R82+V82+Z82+AD82+AH82+AL82+AP82+AT82</f>
        <v>0</v>
      </c>
      <c r="F82" s="40" t="str">
        <f>IF(AND(E82&lt;0.005,E81&gt;=0.005),A82,"")</f>
        <v/>
      </c>
      <c r="G82" s="41">
        <f>J81*(1+H$4/12)</f>
        <v>0</v>
      </c>
      <c r="H82" s="41">
        <f>MAX(0,G82-I$4)</f>
        <v>0</v>
      </c>
      <c r="I82" s="41">
        <f>H82</f>
        <v>0</v>
      </c>
      <c r="J82" s="41">
        <f>MAX(0,MIN(H82,I82-$C82))</f>
        <v>0</v>
      </c>
      <c r="K82" s="41">
        <f>N81*(1+L$4/12)</f>
        <v>0</v>
      </c>
      <c r="L82" s="41">
        <f>MAX(0,K82-M$4)</f>
        <v>0</v>
      </c>
      <c r="M82" s="41">
        <f>I82+L82</f>
        <v>0</v>
      </c>
      <c r="N82" s="41">
        <f>MAX(0,MIN(L82,M82-$C82))</f>
        <v>0</v>
      </c>
      <c r="O82" s="41">
        <f>R81*(1+P$4/12)</f>
        <v>0</v>
      </c>
      <c r="P82" s="41">
        <f>MAX(0,O82-Q$4)</f>
        <v>0</v>
      </c>
      <c r="Q82" s="41">
        <f>M82+P82</f>
        <v>0</v>
      </c>
      <c r="R82" s="41">
        <f>MAX(0,MIN(P82,Q82-$C82))</f>
        <v>0</v>
      </c>
      <c r="S82" s="41">
        <f>V81*(1+T$4/12)</f>
        <v>0</v>
      </c>
      <c r="T82" s="41">
        <f>MAX(0,S82-U$4)</f>
        <v>0</v>
      </c>
      <c r="U82" s="41">
        <f>Q82+T82</f>
        <v>0</v>
      </c>
      <c r="V82" s="41">
        <f>MAX(0,MIN(T82,U82-$C82))</f>
        <v>0</v>
      </c>
      <c r="W82" s="41">
        <f>Z81*(1+X$4/12)</f>
        <v>0</v>
      </c>
      <c r="X82" s="41">
        <f>MAX(0,W82-Y$4)</f>
        <v>0</v>
      </c>
      <c r="Y82" s="41">
        <f>U82+X82</f>
        <v>0</v>
      </c>
      <c r="Z82" s="41">
        <f>MAX(0,MIN(X82,Y82-$C82))</f>
        <v>0</v>
      </c>
      <c r="AA82" s="41">
        <f>AD81*(1+AB$4/12)</f>
        <v>0</v>
      </c>
      <c r="AB82" s="41">
        <f>MAX(0,AA82-AC$4)</f>
        <v>0</v>
      </c>
      <c r="AC82" s="41">
        <f>Y82+AB82</f>
        <v>0</v>
      </c>
      <c r="AD82" s="41">
        <f>MAX(0,MIN(AB82,AC82-$C82))</f>
        <v>0</v>
      </c>
      <c r="AE82" s="41">
        <f>AH81*(1+AF$4/12)</f>
        <v>0</v>
      </c>
      <c r="AF82" s="41">
        <f>MAX(0,AE82-AG$4)</f>
        <v>0</v>
      </c>
      <c r="AG82" s="41">
        <f>AC82+AF82</f>
        <v>0</v>
      </c>
      <c r="AH82" s="41">
        <f>MAX(0,MIN(AF82,AG82-$C82))</f>
        <v>0</v>
      </c>
      <c r="AI82" s="41">
        <f>AL81*(1+AJ$4/12)</f>
        <v>0</v>
      </c>
      <c r="AJ82" s="41">
        <f>MAX(0,AI82-AK$4)</f>
        <v>0</v>
      </c>
      <c r="AK82" s="41">
        <f>AG82+AJ82</f>
        <v>0</v>
      </c>
      <c r="AL82" s="41">
        <f>MAX(0,MIN(AJ82,AK82-$C82))</f>
        <v>0</v>
      </c>
      <c r="AM82" s="41">
        <f>AP81*(1+AN$4/12)</f>
        <v>0</v>
      </c>
      <c r="AN82" s="41">
        <f>MAX(0,AM82-AO$4)</f>
        <v>0</v>
      </c>
      <c r="AO82" s="41">
        <f>AK82+AN82</f>
        <v>0</v>
      </c>
      <c r="AP82" s="41">
        <f>MAX(0,MIN(AN82,AO82-$C82))</f>
        <v>0</v>
      </c>
      <c r="AQ82" s="41">
        <f>AT81*(1+AR$4/12)</f>
        <v>0</v>
      </c>
      <c r="AR82" s="41">
        <f>MAX(0,AQ82-AS$4)</f>
        <v>0</v>
      </c>
      <c r="AS82" s="41">
        <f>AO82+AR82</f>
        <v>0</v>
      </c>
      <c r="AT82" s="41">
        <f>MAX(0,MIN(AR82,AS82-$C82))</f>
        <v>0</v>
      </c>
    </row>
    <row r="83">
      <c r="A83" s="40" t="n">
        <v>77</v>
      </c>
      <c r="B83" s="40" t="str">
        <f>CHOOSE(MONTH(EDATE('4 Дългове'!$D$20,A83-1)),"януари","февруари","март","април","май","юни","юли","август","септември","октомври","ноември","декември")&amp;" "&amp;YEAR(EDATE('4 Дългове'!$D$20,A83-1))&amp;" г."</f>
        <v>март 2033 г.</v>
      </c>
      <c r="C83" s="41">
        <f>$C$4-(G83+K83+O83+S83+W83+AA83+AE83+AI83+AM83+AQ83)+(H83+L83+P83+T83+X83+AB83+AF83+AJ83+AN83+AR83)</f>
        <v>470</v>
      </c>
      <c r="D83" s="41">
        <f>(G83+K83+O83+S83+W83+AA83+AE83+AI83+AM83+AQ83)-(J82+N82+R82+V82+Z82+AD82+AH82+AL82+AP82+AT82)</f>
        <v>0</v>
      </c>
      <c r="E83" s="41">
        <f>J83+N83+R83+V83+Z83+AD83+AH83+AL83+AP83+AT83</f>
        <v>0</v>
      </c>
      <c r="F83" s="40" t="str">
        <f>IF(AND(E83&lt;0.005,E82&gt;=0.005),A83,"")</f>
        <v/>
      </c>
      <c r="G83" s="41">
        <f>J82*(1+H$4/12)</f>
        <v>0</v>
      </c>
      <c r="H83" s="41">
        <f>MAX(0,G83-I$4)</f>
        <v>0</v>
      </c>
      <c r="I83" s="41">
        <f>H83</f>
        <v>0</v>
      </c>
      <c r="J83" s="41">
        <f>MAX(0,MIN(H83,I83-$C83))</f>
        <v>0</v>
      </c>
      <c r="K83" s="41">
        <f>N82*(1+L$4/12)</f>
        <v>0</v>
      </c>
      <c r="L83" s="41">
        <f>MAX(0,K83-M$4)</f>
        <v>0</v>
      </c>
      <c r="M83" s="41">
        <f>I83+L83</f>
        <v>0</v>
      </c>
      <c r="N83" s="41">
        <f>MAX(0,MIN(L83,M83-$C83))</f>
        <v>0</v>
      </c>
      <c r="O83" s="41">
        <f>R82*(1+P$4/12)</f>
        <v>0</v>
      </c>
      <c r="P83" s="41">
        <f>MAX(0,O83-Q$4)</f>
        <v>0</v>
      </c>
      <c r="Q83" s="41">
        <f>M83+P83</f>
        <v>0</v>
      </c>
      <c r="R83" s="41">
        <f>MAX(0,MIN(P83,Q83-$C83))</f>
        <v>0</v>
      </c>
      <c r="S83" s="41">
        <f>V82*(1+T$4/12)</f>
        <v>0</v>
      </c>
      <c r="T83" s="41">
        <f>MAX(0,S83-U$4)</f>
        <v>0</v>
      </c>
      <c r="U83" s="41">
        <f>Q83+T83</f>
        <v>0</v>
      </c>
      <c r="V83" s="41">
        <f>MAX(0,MIN(T83,U83-$C83))</f>
        <v>0</v>
      </c>
      <c r="W83" s="41">
        <f>Z82*(1+X$4/12)</f>
        <v>0</v>
      </c>
      <c r="X83" s="41">
        <f>MAX(0,W83-Y$4)</f>
        <v>0</v>
      </c>
      <c r="Y83" s="41">
        <f>U83+X83</f>
        <v>0</v>
      </c>
      <c r="Z83" s="41">
        <f>MAX(0,MIN(X83,Y83-$C83))</f>
        <v>0</v>
      </c>
      <c r="AA83" s="41">
        <f>AD82*(1+AB$4/12)</f>
        <v>0</v>
      </c>
      <c r="AB83" s="41">
        <f>MAX(0,AA83-AC$4)</f>
        <v>0</v>
      </c>
      <c r="AC83" s="41">
        <f>Y83+AB83</f>
        <v>0</v>
      </c>
      <c r="AD83" s="41">
        <f>MAX(0,MIN(AB83,AC83-$C83))</f>
        <v>0</v>
      </c>
      <c r="AE83" s="41">
        <f>AH82*(1+AF$4/12)</f>
        <v>0</v>
      </c>
      <c r="AF83" s="41">
        <f>MAX(0,AE83-AG$4)</f>
        <v>0</v>
      </c>
      <c r="AG83" s="41">
        <f>AC83+AF83</f>
        <v>0</v>
      </c>
      <c r="AH83" s="41">
        <f>MAX(0,MIN(AF83,AG83-$C83))</f>
        <v>0</v>
      </c>
      <c r="AI83" s="41">
        <f>AL82*(1+AJ$4/12)</f>
        <v>0</v>
      </c>
      <c r="AJ83" s="41">
        <f>MAX(0,AI83-AK$4)</f>
        <v>0</v>
      </c>
      <c r="AK83" s="41">
        <f>AG83+AJ83</f>
        <v>0</v>
      </c>
      <c r="AL83" s="41">
        <f>MAX(0,MIN(AJ83,AK83-$C83))</f>
        <v>0</v>
      </c>
      <c r="AM83" s="41">
        <f>AP82*(1+AN$4/12)</f>
        <v>0</v>
      </c>
      <c r="AN83" s="41">
        <f>MAX(0,AM83-AO$4)</f>
        <v>0</v>
      </c>
      <c r="AO83" s="41">
        <f>AK83+AN83</f>
        <v>0</v>
      </c>
      <c r="AP83" s="41">
        <f>MAX(0,MIN(AN83,AO83-$C83))</f>
        <v>0</v>
      </c>
      <c r="AQ83" s="41">
        <f>AT82*(1+AR$4/12)</f>
        <v>0</v>
      </c>
      <c r="AR83" s="41">
        <f>MAX(0,AQ83-AS$4)</f>
        <v>0</v>
      </c>
      <c r="AS83" s="41">
        <f>AO83+AR83</f>
        <v>0</v>
      </c>
      <c r="AT83" s="41">
        <f>MAX(0,MIN(AR83,AS83-$C83))</f>
        <v>0</v>
      </c>
    </row>
    <row r="84">
      <c r="A84" s="40" t="n">
        <v>78</v>
      </c>
      <c r="B84" s="40" t="str">
        <f>CHOOSE(MONTH(EDATE('4 Дългове'!$D$20,A84-1)),"януари","февруари","март","април","май","юни","юли","август","септември","октомври","ноември","декември")&amp;" "&amp;YEAR(EDATE('4 Дългове'!$D$20,A84-1))&amp;" г."</f>
        <v>април 2033 г.</v>
      </c>
      <c r="C84" s="41">
        <f>$C$4-(G84+K84+O84+S84+W84+AA84+AE84+AI84+AM84+AQ84)+(H84+L84+P84+T84+X84+AB84+AF84+AJ84+AN84+AR84)</f>
        <v>470</v>
      </c>
      <c r="D84" s="41">
        <f>(G84+K84+O84+S84+W84+AA84+AE84+AI84+AM84+AQ84)-(J83+N83+R83+V83+Z83+AD83+AH83+AL83+AP83+AT83)</f>
        <v>0</v>
      </c>
      <c r="E84" s="41">
        <f>J84+N84+R84+V84+Z84+AD84+AH84+AL84+AP84+AT84</f>
        <v>0</v>
      </c>
      <c r="F84" s="40" t="str">
        <f>IF(AND(E84&lt;0.005,E83&gt;=0.005),A84,"")</f>
        <v/>
      </c>
      <c r="G84" s="41">
        <f>J83*(1+H$4/12)</f>
        <v>0</v>
      </c>
      <c r="H84" s="41">
        <f>MAX(0,G84-I$4)</f>
        <v>0</v>
      </c>
      <c r="I84" s="41">
        <f>H84</f>
        <v>0</v>
      </c>
      <c r="J84" s="41">
        <f>MAX(0,MIN(H84,I84-$C84))</f>
        <v>0</v>
      </c>
      <c r="K84" s="41">
        <f>N83*(1+L$4/12)</f>
        <v>0</v>
      </c>
      <c r="L84" s="41">
        <f>MAX(0,K84-M$4)</f>
        <v>0</v>
      </c>
      <c r="M84" s="41">
        <f>I84+L84</f>
        <v>0</v>
      </c>
      <c r="N84" s="41">
        <f>MAX(0,MIN(L84,M84-$C84))</f>
        <v>0</v>
      </c>
      <c r="O84" s="41">
        <f>R83*(1+P$4/12)</f>
        <v>0</v>
      </c>
      <c r="P84" s="41">
        <f>MAX(0,O84-Q$4)</f>
        <v>0</v>
      </c>
      <c r="Q84" s="41">
        <f>M84+P84</f>
        <v>0</v>
      </c>
      <c r="R84" s="41">
        <f>MAX(0,MIN(P84,Q84-$C84))</f>
        <v>0</v>
      </c>
      <c r="S84" s="41">
        <f>V83*(1+T$4/12)</f>
        <v>0</v>
      </c>
      <c r="T84" s="41">
        <f>MAX(0,S84-U$4)</f>
        <v>0</v>
      </c>
      <c r="U84" s="41">
        <f>Q84+T84</f>
        <v>0</v>
      </c>
      <c r="V84" s="41">
        <f>MAX(0,MIN(T84,U84-$C84))</f>
        <v>0</v>
      </c>
      <c r="W84" s="41">
        <f>Z83*(1+X$4/12)</f>
        <v>0</v>
      </c>
      <c r="X84" s="41">
        <f>MAX(0,W84-Y$4)</f>
        <v>0</v>
      </c>
      <c r="Y84" s="41">
        <f>U84+X84</f>
        <v>0</v>
      </c>
      <c r="Z84" s="41">
        <f>MAX(0,MIN(X84,Y84-$C84))</f>
        <v>0</v>
      </c>
      <c r="AA84" s="41">
        <f>AD83*(1+AB$4/12)</f>
        <v>0</v>
      </c>
      <c r="AB84" s="41">
        <f>MAX(0,AA84-AC$4)</f>
        <v>0</v>
      </c>
      <c r="AC84" s="41">
        <f>Y84+AB84</f>
        <v>0</v>
      </c>
      <c r="AD84" s="41">
        <f>MAX(0,MIN(AB84,AC84-$C84))</f>
        <v>0</v>
      </c>
      <c r="AE84" s="41">
        <f>AH83*(1+AF$4/12)</f>
        <v>0</v>
      </c>
      <c r="AF84" s="41">
        <f>MAX(0,AE84-AG$4)</f>
        <v>0</v>
      </c>
      <c r="AG84" s="41">
        <f>AC84+AF84</f>
        <v>0</v>
      </c>
      <c r="AH84" s="41">
        <f>MAX(0,MIN(AF84,AG84-$C84))</f>
        <v>0</v>
      </c>
      <c r="AI84" s="41">
        <f>AL83*(1+AJ$4/12)</f>
        <v>0</v>
      </c>
      <c r="AJ84" s="41">
        <f>MAX(0,AI84-AK$4)</f>
        <v>0</v>
      </c>
      <c r="AK84" s="41">
        <f>AG84+AJ84</f>
        <v>0</v>
      </c>
      <c r="AL84" s="41">
        <f>MAX(0,MIN(AJ84,AK84-$C84))</f>
        <v>0</v>
      </c>
      <c r="AM84" s="41">
        <f>AP83*(1+AN$4/12)</f>
        <v>0</v>
      </c>
      <c r="AN84" s="41">
        <f>MAX(0,AM84-AO$4)</f>
        <v>0</v>
      </c>
      <c r="AO84" s="41">
        <f>AK84+AN84</f>
        <v>0</v>
      </c>
      <c r="AP84" s="41">
        <f>MAX(0,MIN(AN84,AO84-$C84))</f>
        <v>0</v>
      </c>
      <c r="AQ84" s="41">
        <f>AT83*(1+AR$4/12)</f>
        <v>0</v>
      </c>
      <c r="AR84" s="41">
        <f>MAX(0,AQ84-AS$4)</f>
        <v>0</v>
      </c>
      <c r="AS84" s="41">
        <f>AO84+AR84</f>
        <v>0</v>
      </c>
      <c r="AT84" s="41">
        <f>MAX(0,MIN(AR84,AS84-$C84))</f>
        <v>0</v>
      </c>
    </row>
    <row r="85">
      <c r="A85" s="40" t="n">
        <v>79</v>
      </c>
      <c r="B85" s="40" t="str">
        <f>CHOOSE(MONTH(EDATE('4 Дългове'!$D$20,A85-1)),"януари","февруари","март","април","май","юни","юли","август","септември","октомври","ноември","декември")&amp;" "&amp;YEAR(EDATE('4 Дългове'!$D$20,A85-1))&amp;" г."</f>
        <v>май 2033 г.</v>
      </c>
      <c r="C85" s="41">
        <f>$C$4-(G85+K85+O85+S85+W85+AA85+AE85+AI85+AM85+AQ85)+(H85+L85+P85+T85+X85+AB85+AF85+AJ85+AN85+AR85)</f>
        <v>470</v>
      </c>
      <c r="D85" s="41">
        <f>(G85+K85+O85+S85+W85+AA85+AE85+AI85+AM85+AQ85)-(J84+N84+R84+V84+Z84+AD84+AH84+AL84+AP84+AT84)</f>
        <v>0</v>
      </c>
      <c r="E85" s="41">
        <f>J85+N85+R85+V85+Z85+AD85+AH85+AL85+AP85+AT85</f>
        <v>0</v>
      </c>
      <c r="F85" s="40" t="str">
        <f>IF(AND(E85&lt;0.005,E84&gt;=0.005),A85,"")</f>
        <v/>
      </c>
      <c r="G85" s="41">
        <f>J84*(1+H$4/12)</f>
        <v>0</v>
      </c>
      <c r="H85" s="41">
        <f>MAX(0,G85-I$4)</f>
        <v>0</v>
      </c>
      <c r="I85" s="41">
        <f>H85</f>
        <v>0</v>
      </c>
      <c r="J85" s="41">
        <f>MAX(0,MIN(H85,I85-$C85))</f>
        <v>0</v>
      </c>
      <c r="K85" s="41">
        <f>N84*(1+L$4/12)</f>
        <v>0</v>
      </c>
      <c r="L85" s="41">
        <f>MAX(0,K85-M$4)</f>
        <v>0</v>
      </c>
      <c r="M85" s="41">
        <f>I85+L85</f>
        <v>0</v>
      </c>
      <c r="N85" s="41">
        <f>MAX(0,MIN(L85,M85-$C85))</f>
        <v>0</v>
      </c>
      <c r="O85" s="41">
        <f>R84*(1+P$4/12)</f>
        <v>0</v>
      </c>
      <c r="P85" s="41">
        <f>MAX(0,O85-Q$4)</f>
        <v>0</v>
      </c>
      <c r="Q85" s="41">
        <f>M85+P85</f>
        <v>0</v>
      </c>
      <c r="R85" s="41">
        <f>MAX(0,MIN(P85,Q85-$C85))</f>
        <v>0</v>
      </c>
      <c r="S85" s="41">
        <f>V84*(1+T$4/12)</f>
        <v>0</v>
      </c>
      <c r="T85" s="41">
        <f>MAX(0,S85-U$4)</f>
        <v>0</v>
      </c>
      <c r="U85" s="41">
        <f>Q85+T85</f>
        <v>0</v>
      </c>
      <c r="V85" s="41">
        <f>MAX(0,MIN(T85,U85-$C85))</f>
        <v>0</v>
      </c>
      <c r="W85" s="41">
        <f>Z84*(1+X$4/12)</f>
        <v>0</v>
      </c>
      <c r="X85" s="41">
        <f>MAX(0,W85-Y$4)</f>
        <v>0</v>
      </c>
      <c r="Y85" s="41">
        <f>U85+X85</f>
        <v>0</v>
      </c>
      <c r="Z85" s="41">
        <f>MAX(0,MIN(X85,Y85-$C85))</f>
        <v>0</v>
      </c>
      <c r="AA85" s="41">
        <f>AD84*(1+AB$4/12)</f>
        <v>0</v>
      </c>
      <c r="AB85" s="41">
        <f>MAX(0,AA85-AC$4)</f>
        <v>0</v>
      </c>
      <c r="AC85" s="41">
        <f>Y85+AB85</f>
        <v>0</v>
      </c>
      <c r="AD85" s="41">
        <f>MAX(0,MIN(AB85,AC85-$C85))</f>
        <v>0</v>
      </c>
      <c r="AE85" s="41">
        <f>AH84*(1+AF$4/12)</f>
        <v>0</v>
      </c>
      <c r="AF85" s="41">
        <f>MAX(0,AE85-AG$4)</f>
        <v>0</v>
      </c>
      <c r="AG85" s="41">
        <f>AC85+AF85</f>
        <v>0</v>
      </c>
      <c r="AH85" s="41">
        <f>MAX(0,MIN(AF85,AG85-$C85))</f>
        <v>0</v>
      </c>
      <c r="AI85" s="41">
        <f>AL84*(1+AJ$4/12)</f>
        <v>0</v>
      </c>
      <c r="AJ85" s="41">
        <f>MAX(0,AI85-AK$4)</f>
        <v>0</v>
      </c>
      <c r="AK85" s="41">
        <f>AG85+AJ85</f>
        <v>0</v>
      </c>
      <c r="AL85" s="41">
        <f>MAX(0,MIN(AJ85,AK85-$C85))</f>
        <v>0</v>
      </c>
      <c r="AM85" s="41">
        <f>AP84*(1+AN$4/12)</f>
        <v>0</v>
      </c>
      <c r="AN85" s="41">
        <f>MAX(0,AM85-AO$4)</f>
        <v>0</v>
      </c>
      <c r="AO85" s="41">
        <f>AK85+AN85</f>
        <v>0</v>
      </c>
      <c r="AP85" s="41">
        <f>MAX(0,MIN(AN85,AO85-$C85))</f>
        <v>0</v>
      </c>
      <c r="AQ85" s="41">
        <f>AT84*(1+AR$4/12)</f>
        <v>0</v>
      </c>
      <c r="AR85" s="41">
        <f>MAX(0,AQ85-AS$4)</f>
        <v>0</v>
      </c>
      <c r="AS85" s="41">
        <f>AO85+AR85</f>
        <v>0</v>
      </c>
      <c r="AT85" s="41">
        <f>MAX(0,MIN(AR85,AS85-$C85))</f>
        <v>0</v>
      </c>
    </row>
    <row r="86">
      <c r="A86" s="40" t="n">
        <v>80</v>
      </c>
      <c r="B86" s="40" t="str">
        <f>CHOOSE(MONTH(EDATE('4 Дългове'!$D$20,A86-1)),"януари","февруари","март","април","май","юни","юли","август","септември","октомври","ноември","декември")&amp;" "&amp;YEAR(EDATE('4 Дългове'!$D$20,A86-1))&amp;" г."</f>
        <v>юни 2033 г.</v>
      </c>
      <c r="C86" s="41">
        <f>$C$4-(G86+K86+O86+S86+W86+AA86+AE86+AI86+AM86+AQ86)+(H86+L86+P86+T86+X86+AB86+AF86+AJ86+AN86+AR86)</f>
        <v>470</v>
      </c>
      <c r="D86" s="41">
        <f>(G86+K86+O86+S86+W86+AA86+AE86+AI86+AM86+AQ86)-(J85+N85+R85+V85+Z85+AD85+AH85+AL85+AP85+AT85)</f>
        <v>0</v>
      </c>
      <c r="E86" s="41">
        <f>J86+N86+R86+V86+Z86+AD86+AH86+AL86+AP86+AT86</f>
        <v>0</v>
      </c>
      <c r="F86" s="40" t="str">
        <f>IF(AND(E86&lt;0.005,E85&gt;=0.005),A86,"")</f>
        <v/>
      </c>
      <c r="G86" s="41">
        <f>J85*(1+H$4/12)</f>
        <v>0</v>
      </c>
      <c r="H86" s="41">
        <f>MAX(0,G86-I$4)</f>
        <v>0</v>
      </c>
      <c r="I86" s="41">
        <f>H86</f>
        <v>0</v>
      </c>
      <c r="J86" s="41">
        <f>MAX(0,MIN(H86,I86-$C86))</f>
        <v>0</v>
      </c>
      <c r="K86" s="41">
        <f>N85*(1+L$4/12)</f>
        <v>0</v>
      </c>
      <c r="L86" s="41">
        <f>MAX(0,K86-M$4)</f>
        <v>0</v>
      </c>
      <c r="M86" s="41">
        <f>I86+L86</f>
        <v>0</v>
      </c>
      <c r="N86" s="41">
        <f>MAX(0,MIN(L86,M86-$C86))</f>
        <v>0</v>
      </c>
      <c r="O86" s="41">
        <f>R85*(1+P$4/12)</f>
        <v>0</v>
      </c>
      <c r="P86" s="41">
        <f>MAX(0,O86-Q$4)</f>
        <v>0</v>
      </c>
      <c r="Q86" s="41">
        <f>M86+P86</f>
        <v>0</v>
      </c>
      <c r="R86" s="41">
        <f>MAX(0,MIN(P86,Q86-$C86))</f>
        <v>0</v>
      </c>
      <c r="S86" s="41">
        <f>V85*(1+T$4/12)</f>
        <v>0</v>
      </c>
      <c r="T86" s="41">
        <f>MAX(0,S86-U$4)</f>
        <v>0</v>
      </c>
      <c r="U86" s="41">
        <f>Q86+T86</f>
        <v>0</v>
      </c>
      <c r="V86" s="41">
        <f>MAX(0,MIN(T86,U86-$C86))</f>
        <v>0</v>
      </c>
      <c r="W86" s="41">
        <f>Z85*(1+X$4/12)</f>
        <v>0</v>
      </c>
      <c r="X86" s="41">
        <f>MAX(0,W86-Y$4)</f>
        <v>0</v>
      </c>
      <c r="Y86" s="41">
        <f>U86+X86</f>
        <v>0</v>
      </c>
      <c r="Z86" s="41">
        <f>MAX(0,MIN(X86,Y86-$C86))</f>
        <v>0</v>
      </c>
      <c r="AA86" s="41">
        <f>AD85*(1+AB$4/12)</f>
        <v>0</v>
      </c>
      <c r="AB86" s="41">
        <f>MAX(0,AA86-AC$4)</f>
        <v>0</v>
      </c>
      <c r="AC86" s="41">
        <f>Y86+AB86</f>
        <v>0</v>
      </c>
      <c r="AD86" s="41">
        <f>MAX(0,MIN(AB86,AC86-$C86))</f>
        <v>0</v>
      </c>
      <c r="AE86" s="41">
        <f>AH85*(1+AF$4/12)</f>
        <v>0</v>
      </c>
      <c r="AF86" s="41">
        <f>MAX(0,AE86-AG$4)</f>
        <v>0</v>
      </c>
      <c r="AG86" s="41">
        <f>AC86+AF86</f>
        <v>0</v>
      </c>
      <c r="AH86" s="41">
        <f>MAX(0,MIN(AF86,AG86-$C86))</f>
        <v>0</v>
      </c>
      <c r="AI86" s="41">
        <f>AL85*(1+AJ$4/12)</f>
        <v>0</v>
      </c>
      <c r="AJ86" s="41">
        <f>MAX(0,AI86-AK$4)</f>
        <v>0</v>
      </c>
      <c r="AK86" s="41">
        <f>AG86+AJ86</f>
        <v>0</v>
      </c>
      <c r="AL86" s="41">
        <f>MAX(0,MIN(AJ86,AK86-$C86))</f>
        <v>0</v>
      </c>
      <c r="AM86" s="41">
        <f>AP85*(1+AN$4/12)</f>
        <v>0</v>
      </c>
      <c r="AN86" s="41">
        <f>MAX(0,AM86-AO$4)</f>
        <v>0</v>
      </c>
      <c r="AO86" s="41">
        <f>AK86+AN86</f>
        <v>0</v>
      </c>
      <c r="AP86" s="41">
        <f>MAX(0,MIN(AN86,AO86-$C86))</f>
        <v>0</v>
      </c>
      <c r="AQ86" s="41">
        <f>AT85*(1+AR$4/12)</f>
        <v>0</v>
      </c>
      <c r="AR86" s="41">
        <f>MAX(0,AQ86-AS$4)</f>
        <v>0</v>
      </c>
      <c r="AS86" s="41">
        <f>AO86+AR86</f>
        <v>0</v>
      </c>
      <c r="AT86" s="41">
        <f>MAX(0,MIN(AR86,AS86-$C86))</f>
        <v>0</v>
      </c>
    </row>
    <row r="87">
      <c r="A87" s="40" t="n">
        <v>81</v>
      </c>
      <c r="B87" s="40" t="str">
        <f>CHOOSE(MONTH(EDATE('4 Дългове'!$D$20,A87-1)),"януари","февруари","март","април","май","юни","юли","август","септември","октомври","ноември","декември")&amp;" "&amp;YEAR(EDATE('4 Дългове'!$D$20,A87-1))&amp;" г."</f>
        <v>юли 2033 г.</v>
      </c>
      <c r="C87" s="41">
        <f>$C$4-(G87+K87+O87+S87+W87+AA87+AE87+AI87+AM87+AQ87)+(H87+L87+P87+T87+X87+AB87+AF87+AJ87+AN87+AR87)</f>
        <v>470</v>
      </c>
      <c r="D87" s="41">
        <f>(G87+K87+O87+S87+W87+AA87+AE87+AI87+AM87+AQ87)-(J86+N86+R86+V86+Z86+AD86+AH86+AL86+AP86+AT86)</f>
        <v>0</v>
      </c>
      <c r="E87" s="41">
        <f>J87+N87+R87+V87+Z87+AD87+AH87+AL87+AP87+AT87</f>
        <v>0</v>
      </c>
      <c r="F87" s="40" t="str">
        <f>IF(AND(E87&lt;0.005,E86&gt;=0.005),A87,"")</f>
        <v/>
      </c>
      <c r="G87" s="41">
        <f>J86*(1+H$4/12)</f>
        <v>0</v>
      </c>
      <c r="H87" s="41">
        <f>MAX(0,G87-I$4)</f>
        <v>0</v>
      </c>
      <c r="I87" s="41">
        <f>H87</f>
        <v>0</v>
      </c>
      <c r="J87" s="41">
        <f>MAX(0,MIN(H87,I87-$C87))</f>
        <v>0</v>
      </c>
      <c r="K87" s="41">
        <f>N86*(1+L$4/12)</f>
        <v>0</v>
      </c>
      <c r="L87" s="41">
        <f>MAX(0,K87-M$4)</f>
        <v>0</v>
      </c>
      <c r="M87" s="41">
        <f>I87+L87</f>
        <v>0</v>
      </c>
      <c r="N87" s="41">
        <f>MAX(0,MIN(L87,M87-$C87))</f>
        <v>0</v>
      </c>
      <c r="O87" s="41">
        <f>R86*(1+P$4/12)</f>
        <v>0</v>
      </c>
      <c r="P87" s="41">
        <f>MAX(0,O87-Q$4)</f>
        <v>0</v>
      </c>
      <c r="Q87" s="41">
        <f>M87+P87</f>
        <v>0</v>
      </c>
      <c r="R87" s="41">
        <f>MAX(0,MIN(P87,Q87-$C87))</f>
        <v>0</v>
      </c>
      <c r="S87" s="41">
        <f>V86*(1+T$4/12)</f>
        <v>0</v>
      </c>
      <c r="T87" s="41">
        <f>MAX(0,S87-U$4)</f>
        <v>0</v>
      </c>
      <c r="U87" s="41">
        <f>Q87+T87</f>
        <v>0</v>
      </c>
      <c r="V87" s="41">
        <f>MAX(0,MIN(T87,U87-$C87))</f>
        <v>0</v>
      </c>
      <c r="W87" s="41">
        <f>Z86*(1+X$4/12)</f>
        <v>0</v>
      </c>
      <c r="X87" s="41">
        <f>MAX(0,W87-Y$4)</f>
        <v>0</v>
      </c>
      <c r="Y87" s="41">
        <f>U87+X87</f>
        <v>0</v>
      </c>
      <c r="Z87" s="41">
        <f>MAX(0,MIN(X87,Y87-$C87))</f>
        <v>0</v>
      </c>
      <c r="AA87" s="41">
        <f>AD86*(1+AB$4/12)</f>
        <v>0</v>
      </c>
      <c r="AB87" s="41">
        <f>MAX(0,AA87-AC$4)</f>
        <v>0</v>
      </c>
      <c r="AC87" s="41">
        <f>Y87+AB87</f>
        <v>0</v>
      </c>
      <c r="AD87" s="41">
        <f>MAX(0,MIN(AB87,AC87-$C87))</f>
        <v>0</v>
      </c>
      <c r="AE87" s="41">
        <f>AH86*(1+AF$4/12)</f>
        <v>0</v>
      </c>
      <c r="AF87" s="41">
        <f>MAX(0,AE87-AG$4)</f>
        <v>0</v>
      </c>
      <c r="AG87" s="41">
        <f>AC87+AF87</f>
        <v>0</v>
      </c>
      <c r="AH87" s="41">
        <f>MAX(0,MIN(AF87,AG87-$C87))</f>
        <v>0</v>
      </c>
      <c r="AI87" s="41">
        <f>AL86*(1+AJ$4/12)</f>
        <v>0</v>
      </c>
      <c r="AJ87" s="41">
        <f>MAX(0,AI87-AK$4)</f>
        <v>0</v>
      </c>
      <c r="AK87" s="41">
        <f>AG87+AJ87</f>
        <v>0</v>
      </c>
      <c r="AL87" s="41">
        <f>MAX(0,MIN(AJ87,AK87-$C87))</f>
        <v>0</v>
      </c>
      <c r="AM87" s="41">
        <f>AP86*(1+AN$4/12)</f>
        <v>0</v>
      </c>
      <c r="AN87" s="41">
        <f>MAX(0,AM87-AO$4)</f>
        <v>0</v>
      </c>
      <c r="AO87" s="41">
        <f>AK87+AN87</f>
        <v>0</v>
      </c>
      <c r="AP87" s="41">
        <f>MAX(0,MIN(AN87,AO87-$C87))</f>
        <v>0</v>
      </c>
      <c r="AQ87" s="41">
        <f>AT86*(1+AR$4/12)</f>
        <v>0</v>
      </c>
      <c r="AR87" s="41">
        <f>MAX(0,AQ87-AS$4)</f>
        <v>0</v>
      </c>
      <c r="AS87" s="41">
        <f>AO87+AR87</f>
        <v>0</v>
      </c>
      <c r="AT87" s="41">
        <f>MAX(0,MIN(AR87,AS87-$C87))</f>
        <v>0</v>
      </c>
    </row>
    <row r="88">
      <c r="A88" s="40" t="n">
        <v>82</v>
      </c>
      <c r="B88" s="40" t="str">
        <f>CHOOSE(MONTH(EDATE('4 Дългове'!$D$20,A88-1)),"януари","февруари","март","април","май","юни","юли","август","септември","октомври","ноември","декември")&amp;" "&amp;YEAR(EDATE('4 Дългове'!$D$20,A88-1))&amp;" г."</f>
        <v>август 2033 г.</v>
      </c>
      <c r="C88" s="41">
        <f>$C$4-(G88+K88+O88+S88+W88+AA88+AE88+AI88+AM88+AQ88)+(H88+L88+P88+T88+X88+AB88+AF88+AJ88+AN88+AR88)</f>
        <v>470</v>
      </c>
      <c r="D88" s="41">
        <f>(G88+K88+O88+S88+W88+AA88+AE88+AI88+AM88+AQ88)-(J87+N87+R87+V87+Z87+AD87+AH87+AL87+AP87+AT87)</f>
        <v>0</v>
      </c>
      <c r="E88" s="41">
        <f>J88+N88+R88+V88+Z88+AD88+AH88+AL88+AP88+AT88</f>
        <v>0</v>
      </c>
      <c r="F88" s="40" t="str">
        <f>IF(AND(E88&lt;0.005,E87&gt;=0.005),A88,"")</f>
        <v/>
      </c>
      <c r="G88" s="41">
        <f>J87*(1+H$4/12)</f>
        <v>0</v>
      </c>
      <c r="H88" s="41">
        <f>MAX(0,G88-I$4)</f>
        <v>0</v>
      </c>
      <c r="I88" s="41">
        <f>H88</f>
        <v>0</v>
      </c>
      <c r="J88" s="41">
        <f>MAX(0,MIN(H88,I88-$C88))</f>
        <v>0</v>
      </c>
      <c r="K88" s="41">
        <f>N87*(1+L$4/12)</f>
        <v>0</v>
      </c>
      <c r="L88" s="41">
        <f>MAX(0,K88-M$4)</f>
        <v>0</v>
      </c>
      <c r="M88" s="41">
        <f>I88+L88</f>
        <v>0</v>
      </c>
      <c r="N88" s="41">
        <f>MAX(0,MIN(L88,M88-$C88))</f>
        <v>0</v>
      </c>
      <c r="O88" s="41">
        <f>R87*(1+P$4/12)</f>
        <v>0</v>
      </c>
      <c r="P88" s="41">
        <f>MAX(0,O88-Q$4)</f>
        <v>0</v>
      </c>
      <c r="Q88" s="41">
        <f>M88+P88</f>
        <v>0</v>
      </c>
      <c r="R88" s="41">
        <f>MAX(0,MIN(P88,Q88-$C88))</f>
        <v>0</v>
      </c>
      <c r="S88" s="41">
        <f>V87*(1+T$4/12)</f>
        <v>0</v>
      </c>
      <c r="T88" s="41">
        <f>MAX(0,S88-U$4)</f>
        <v>0</v>
      </c>
      <c r="U88" s="41">
        <f>Q88+T88</f>
        <v>0</v>
      </c>
      <c r="V88" s="41">
        <f>MAX(0,MIN(T88,U88-$C88))</f>
        <v>0</v>
      </c>
      <c r="W88" s="41">
        <f>Z87*(1+X$4/12)</f>
        <v>0</v>
      </c>
      <c r="X88" s="41">
        <f>MAX(0,W88-Y$4)</f>
        <v>0</v>
      </c>
      <c r="Y88" s="41">
        <f>U88+X88</f>
        <v>0</v>
      </c>
      <c r="Z88" s="41">
        <f>MAX(0,MIN(X88,Y88-$C88))</f>
        <v>0</v>
      </c>
      <c r="AA88" s="41">
        <f>AD87*(1+AB$4/12)</f>
        <v>0</v>
      </c>
      <c r="AB88" s="41">
        <f>MAX(0,AA88-AC$4)</f>
        <v>0</v>
      </c>
      <c r="AC88" s="41">
        <f>Y88+AB88</f>
        <v>0</v>
      </c>
      <c r="AD88" s="41">
        <f>MAX(0,MIN(AB88,AC88-$C88))</f>
        <v>0</v>
      </c>
      <c r="AE88" s="41">
        <f>AH87*(1+AF$4/12)</f>
        <v>0</v>
      </c>
      <c r="AF88" s="41">
        <f>MAX(0,AE88-AG$4)</f>
        <v>0</v>
      </c>
      <c r="AG88" s="41">
        <f>AC88+AF88</f>
        <v>0</v>
      </c>
      <c r="AH88" s="41">
        <f>MAX(0,MIN(AF88,AG88-$C88))</f>
        <v>0</v>
      </c>
      <c r="AI88" s="41">
        <f>AL87*(1+AJ$4/12)</f>
        <v>0</v>
      </c>
      <c r="AJ88" s="41">
        <f>MAX(0,AI88-AK$4)</f>
        <v>0</v>
      </c>
      <c r="AK88" s="41">
        <f>AG88+AJ88</f>
        <v>0</v>
      </c>
      <c r="AL88" s="41">
        <f>MAX(0,MIN(AJ88,AK88-$C88))</f>
        <v>0</v>
      </c>
      <c r="AM88" s="41">
        <f>AP87*(1+AN$4/12)</f>
        <v>0</v>
      </c>
      <c r="AN88" s="41">
        <f>MAX(0,AM88-AO$4)</f>
        <v>0</v>
      </c>
      <c r="AO88" s="41">
        <f>AK88+AN88</f>
        <v>0</v>
      </c>
      <c r="AP88" s="41">
        <f>MAX(0,MIN(AN88,AO88-$C88))</f>
        <v>0</v>
      </c>
      <c r="AQ88" s="41">
        <f>AT87*(1+AR$4/12)</f>
        <v>0</v>
      </c>
      <c r="AR88" s="41">
        <f>MAX(0,AQ88-AS$4)</f>
        <v>0</v>
      </c>
      <c r="AS88" s="41">
        <f>AO88+AR88</f>
        <v>0</v>
      </c>
      <c r="AT88" s="41">
        <f>MAX(0,MIN(AR88,AS88-$C88))</f>
        <v>0</v>
      </c>
    </row>
    <row r="89">
      <c r="A89" s="40" t="n">
        <v>83</v>
      </c>
      <c r="B89" s="40" t="str">
        <f>CHOOSE(MONTH(EDATE('4 Дългове'!$D$20,A89-1)),"януари","февруари","март","април","май","юни","юли","август","септември","октомври","ноември","декември")&amp;" "&amp;YEAR(EDATE('4 Дългове'!$D$20,A89-1))&amp;" г."</f>
        <v>септември 2033 г.</v>
      </c>
      <c r="C89" s="41">
        <f>$C$4-(G89+K89+O89+S89+W89+AA89+AE89+AI89+AM89+AQ89)+(H89+L89+P89+T89+X89+AB89+AF89+AJ89+AN89+AR89)</f>
        <v>470</v>
      </c>
      <c r="D89" s="41">
        <f>(G89+K89+O89+S89+W89+AA89+AE89+AI89+AM89+AQ89)-(J88+N88+R88+V88+Z88+AD88+AH88+AL88+AP88+AT88)</f>
        <v>0</v>
      </c>
      <c r="E89" s="41">
        <f>J89+N89+R89+V89+Z89+AD89+AH89+AL89+AP89+AT89</f>
        <v>0</v>
      </c>
      <c r="F89" s="40" t="str">
        <f>IF(AND(E89&lt;0.005,E88&gt;=0.005),A89,"")</f>
        <v/>
      </c>
      <c r="G89" s="41">
        <f>J88*(1+H$4/12)</f>
        <v>0</v>
      </c>
      <c r="H89" s="41">
        <f>MAX(0,G89-I$4)</f>
        <v>0</v>
      </c>
      <c r="I89" s="41">
        <f>H89</f>
        <v>0</v>
      </c>
      <c r="J89" s="41">
        <f>MAX(0,MIN(H89,I89-$C89))</f>
        <v>0</v>
      </c>
      <c r="K89" s="41">
        <f>N88*(1+L$4/12)</f>
        <v>0</v>
      </c>
      <c r="L89" s="41">
        <f>MAX(0,K89-M$4)</f>
        <v>0</v>
      </c>
      <c r="M89" s="41">
        <f>I89+L89</f>
        <v>0</v>
      </c>
      <c r="N89" s="41">
        <f>MAX(0,MIN(L89,M89-$C89))</f>
        <v>0</v>
      </c>
      <c r="O89" s="41">
        <f>R88*(1+P$4/12)</f>
        <v>0</v>
      </c>
      <c r="P89" s="41">
        <f>MAX(0,O89-Q$4)</f>
        <v>0</v>
      </c>
      <c r="Q89" s="41">
        <f>M89+P89</f>
        <v>0</v>
      </c>
      <c r="R89" s="41">
        <f>MAX(0,MIN(P89,Q89-$C89))</f>
        <v>0</v>
      </c>
      <c r="S89" s="41">
        <f>V88*(1+T$4/12)</f>
        <v>0</v>
      </c>
      <c r="T89" s="41">
        <f>MAX(0,S89-U$4)</f>
        <v>0</v>
      </c>
      <c r="U89" s="41">
        <f>Q89+T89</f>
        <v>0</v>
      </c>
      <c r="V89" s="41">
        <f>MAX(0,MIN(T89,U89-$C89))</f>
        <v>0</v>
      </c>
      <c r="W89" s="41">
        <f>Z88*(1+X$4/12)</f>
        <v>0</v>
      </c>
      <c r="X89" s="41">
        <f>MAX(0,W89-Y$4)</f>
        <v>0</v>
      </c>
      <c r="Y89" s="41">
        <f>U89+X89</f>
        <v>0</v>
      </c>
      <c r="Z89" s="41">
        <f>MAX(0,MIN(X89,Y89-$C89))</f>
        <v>0</v>
      </c>
      <c r="AA89" s="41">
        <f>AD88*(1+AB$4/12)</f>
        <v>0</v>
      </c>
      <c r="AB89" s="41">
        <f>MAX(0,AA89-AC$4)</f>
        <v>0</v>
      </c>
      <c r="AC89" s="41">
        <f>Y89+AB89</f>
        <v>0</v>
      </c>
      <c r="AD89" s="41">
        <f>MAX(0,MIN(AB89,AC89-$C89))</f>
        <v>0</v>
      </c>
      <c r="AE89" s="41">
        <f>AH88*(1+AF$4/12)</f>
        <v>0</v>
      </c>
      <c r="AF89" s="41">
        <f>MAX(0,AE89-AG$4)</f>
        <v>0</v>
      </c>
      <c r="AG89" s="41">
        <f>AC89+AF89</f>
        <v>0</v>
      </c>
      <c r="AH89" s="41">
        <f>MAX(0,MIN(AF89,AG89-$C89))</f>
        <v>0</v>
      </c>
      <c r="AI89" s="41">
        <f>AL88*(1+AJ$4/12)</f>
        <v>0</v>
      </c>
      <c r="AJ89" s="41">
        <f>MAX(0,AI89-AK$4)</f>
        <v>0</v>
      </c>
      <c r="AK89" s="41">
        <f>AG89+AJ89</f>
        <v>0</v>
      </c>
      <c r="AL89" s="41">
        <f>MAX(0,MIN(AJ89,AK89-$C89))</f>
        <v>0</v>
      </c>
      <c r="AM89" s="41">
        <f>AP88*(1+AN$4/12)</f>
        <v>0</v>
      </c>
      <c r="AN89" s="41">
        <f>MAX(0,AM89-AO$4)</f>
        <v>0</v>
      </c>
      <c r="AO89" s="41">
        <f>AK89+AN89</f>
        <v>0</v>
      </c>
      <c r="AP89" s="41">
        <f>MAX(0,MIN(AN89,AO89-$C89))</f>
        <v>0</v>
      </c>
      <c r="AQ89" s="41">
        <f>AT88*(1+AR$4/12)</f>
        <v>0</v>
      </c>
      <c r="AR89" s="41">
        <f>MAX(0,AQ89-AS$4)</f>
        <v>0</v>
      </c>
      <c r="AS89" s="41">
        <f>AO89+AR89</f>
        <v>0</v>
      </c>
      <c r="AT89" s="41">
        <f>MAX(0,MIN(AR89,AS89-$C89))</f>
        <v>0</v>
      </c>
    </row>
    <row r="90">
      <c r="A90" s="40" t="n">
        <v>84</v>
      </c>
      <c r="B90" s="40" t="str">
        <f>CHOOSE(MONTH(EDATE('4 Дългове'!$D$20,A90-1)),"януари","февруари","март","април","май","юни","юли","август","септември","октомври","ноември","декември")&amp;" "&amp;YEAR(EDATE('4 Дългове'!$D$20,A90-1))&amp;" г."</f>
        <v>октомври 2033 г.</v>
      </c>
      <c r="C90" s="41">
        <f>$C$4-(G90+K90+O90+S90+W90+AA90+AE90+AI90+AM90+AQ90)+(H90+L90+P90+T90+X90+AB90+AF90+AJ90+AN90+AR90)</f>
        <v>470</v>
      </c>
      <c r="D90" s="41">
        <f>(G90+K90+O90+S90+W90+AA90+AE90+AI90+AM90+AQ90)-(J89+N89+R89+V89+Z89+AD89+AH89+AL89+AP89+AT89)</f>
        <v>0</v>
      </c>
      <c r="E90" s="41">
        <f>J90+N90+R90+V90+Z90+AD90+AH90+AL90+AP90+AT90</f>
        <v>0</v>
      </c>
      <c r="F90" s="40" t="str">
        <f>IF(AND(E90&lt;0.005,E89&gt;=0.005),A90,"")</f>
        <v/>
      </c>
      <c r="G90" s="41">
        <f>J89*(1+H$4/12)</f>
        <v>0</v>
      </c>
      <c r="H90" s="41">
        <f>MAX(0,G90-I$4)</f>
        <v>0</v>
      </c>
      <c r="I90" s="41">
        <f>H90</f>
        <v>0</v>
      </c>
      <c r="J90" s="41">
        <f>MAX(0,MIN(H90,I90-$C90))</f>
        <v>0</v>
      </c>
      <c r="K90" s="41">
        <f>N89*(1+L$4/12)</f>
        <v>0</v>
      </c>
      <c r="L90" s="41">
        <f>MAX(0,K90-M$4)</f>
        <v>0</v>
      </c>
      <c r="M90" s="41">
        <f>I90+L90</f>
        <v>0</v>
      </c>
      <c r="N90" s="41">
        <f>MAX(0,MIN(L90,M90-$C90))</f>
        <v>0</v>
      </c>
      <c r="O90" s="41">
        <f>R89*(1+P$4/12)</f>
        <v>0</v>
      </c>
      <c r="P90" s="41">
        <f>MAX(0,O90-Q$4)</f>
        <v>0</v>
      </c>
      <c r="Q90" s="41">
        <f>M90+P90</f>
        <v>0</v>
      </c>
      <c r="R90" s="41">
        <f>MAX(0,MIN(P90,Q90-$C90))</f>
        <v>0</v>
      </c>
      <c r="S90" s="41">
        <f>V89*(1+T$4/12)</f>
        <v>0</v>
      </c>
      <c r="T90" s="41">
        <f>MAX(0,S90-U$4)</f>
        <v>0</v>
      </c>
      <c r="U90" s="41">
        <f>Q90+T90</f>
        <v>0</v>
      </c>
      <c r="V90" s="41">
        <f>MAX(0,MIN(T90,U90-$C90))</f>
        <v>0</v>
      </c>
      <c r="W90" s="41">
        <f>Z89*(1+X$4/12)</f>
        <v>0</v>
      </c>
      <c r="X90" s="41">
        <f>MAX(0,W90-Y$4)</f>
        <v>0</v>
      </c>
      <c r="Y90" s="41">
        <f>U90+X90</f>
        <v>0</v>
      </c>
      <c r="Z90" s="41">
        <f>MAX(0,MIN(X90,Y90-$C90))</f>
        <v>0</v>
      </c>
      <c r="AA90" s="41">
        <f>AD89*(1+AB$4/12)</f>
        <v>0</v>
      </c>
      <c r="AB90" s="41">
        <f>MAX(0,AA90-AC$4)</f>
        <v>0</v>
      </c>
      <c r="AC90" s="41">
        <f>Y90+AB90</f>
        <v>0</v>
      </c>
      <c r="AD90" s="41">
        <f>MAX(0,MIN(AB90,AC90-$C90))</f>
        <v>0</v>
      </c>
      <c r="AE90" s="41">
        <f>AH89*(1+AF$4/12)</f>
        <v>0</v>
      </c>
      <c r="AF90" s="41">
        <f>MAX(0,AE90-AG$4)</f>
        <v>0</v>
      </c>
      <c r="AG90" s="41">
        <f>AC90+AF90</f>
        <v>0</v>
      </c>
      <c r="AH90" s="41">
        <f>MAX(0,MIN(AF90,AG90-$C90))</f>
        <v>0</v>
      </c>
      <c r="AI90" s="41">
        <f>AL89*(1+AJ$4/12)</f>
        <v>0</v>
      </c>
      <c r="AJ90" s="41">
        <f>MAX(0,AI90-AK$4)</f>
        <v>0</v>
      </c>
      <c r="AK90" s="41">
        <f>AG90+AJ90</f>
        <v>0</v>
      </c>
      <c r="AL90" s="41">
        <f>MAX(0,MIN(AJ90,AK90-$C90))</f>
        <v>0</v>
      </c>
      <c r="AM90" s="41">
        <f>AP89*(1+AN$4/12)</f>
        <v>0</v>
      </c>
      <c r="AN90" s="41">
        <f>MAX(0,AM90-AO$4)</f>
        <v>0</v>
      </c>
      <c r="AO90" s="41">
        <f>AK90+AN90</f>
        <v>0</v>
      </c>
      <c r="AP90" s="41">
        <f>MAX(0,MIN(AN90,AO90-$C90))</f>
        <v>0</v>
      </c>
      <c r="AQ90" s="41">
        <f>AT89*(1+AR$4/12)</f>
        <v>0</v>
      </c>
      <c r="AR90" s="41">
        <f>MAX(0,AQ90-AS$4)</f>
        <v>0</v>
      </c>
      <c r="AS90" s="41">
        <f>AO90+AR90</f>
        <v>0</v>
      </c>
      <c r="AT90" s="41">
        <f>MAX(0,MIN(AR90,AS90-$C90))</f>
        <v>0</v>
      </c>
    </row>
    <row r="91">
      <c r="A91" s="40" t="n">
        <v>85</v>
      </c>
      <c r="B91" s="40" t="str">
        <f>CHOOSE(MONTH(EDATE('4 Дългове'!$D$20,A91-1)),"януари","февруари","март","април","май","юни","юли","август","септември","октомври","ноември","декември")&amp;" "&amp;YEAR(EDATE('4 Дългове'!$D$20,A91-1))&amp;" г."</f>
        <v>ноември 2033 г.</v>
      </c>
      <c r="C91" s="41">
        <f>$C$4-(G91+K91+O91+S91+W91+AA91+AE91+AI91+AM91+AQ91)+(H91+L91+P91+T91+X91+AB91+AF91+AJ91+AN91+AR91)</f>
        <v>470</v>
      </c>
      <c r="D91" s="41">
        <f>(G91+K91+O91+S91+W91+AA91+AE91+AI91+AM91+AQ91)-(J90+N90+R90+V90+Z90+AD90+AH90+AL90+AP90+AT90)</f>
        <v>0</v>
      </c>
      <c r="E91" s="41">
        <f>J91+N91+R91+V91+Z91+AD91+AH91+AL91+AP91+AT91</f>
        <v>0</v>
      </c>
      <c r="F91" s="40" t="str">
        <f>IF(AND(E91&lt;0.005,E90&gt;=0.005),A91,"")</f>
        <v/>
      </c>
      <c r="G91" s="41">
        <f>J90*(1+H$4/12)</f>
        <v>0</v>
      </c>
      <c r="H91" s="41">
        <f>MAX(0,G91-I$4)</f>
        <v>0</v>
      </c>
      <c r="I91" s="41">
        <f>H91</f>
        <v>0</v>
      </c>
      <c r="J91" s="41">
        <f>MAX(0,MIN(H91,I91-$C91))</f>
        <v>0</v>
      </c>
      <c r="K91" s="41">
        <f>N90*(1+L$4/12)</f>
        <v>0</v>
      </c>
      <c r="L91" s="41">
        <f>MAX(0,K91-M$4)</f>
        <v>0</v>
      </c>
      <c r="M91" s="41">
        <f>I91+L91</f>
        <v>0</v>
      </c>
      <c r="N91" s="41">
        <f>MAX(0,MIN(L91,M91-$C91))</f>
        <v>0</v>
      </c>
      <c r="O91" s="41">
        <f>R90*(1+P$4/12)</f>
        <v>0</v>
      </c>
      <c r="P91" s="41">
        <f>MAX(0,O91-Q$4)</f>
        <v>0</v>
      </c>
      <c r="Q91" s="41">
        <f>M91+P91</f>
        <v>0</v>
      </c>
      <c r="R91" s="41">
        <f>MAX(0,MIN(P91,Q91-$C91))</f>
        <v>0</v>
      </c>
      <c r="S91" s="41">
        <f>V90*(1+T$4/12)</f>
        <v>0</v>
      </c>
      <c r="T91" s="41">
        <f>MAX(0,S91-U$4)</f>
        <v>0</v>
      </c>
      <c r="U91" s="41">
        <f>Q91+T91</f>
        <v>0</v>
      </c>
      <c r="V91" s="41">
        <f>MAX(0,MIN(T91,U91-$C91))</f>
        <v>0</v>
      </c>
      <c r="W91" s="41">
        <f>Z90*(1+X$4/12)</f>
        <v>0</v>
      </c>
      <c r="X91" s="41">
        <f>MAX(0,W91-Y$4)</f>
        <v>0</v>
      </c>
      <c r="Y91" s="41">
        <f>U91+X91</f>
        <v>0</v>
      </c>
      <c r="Z91" s="41">
        <f>MAX(0,MIN(X91,Y91-$C91))</f>
        <v>0</v>
      </c>
      <c r="AA91" s="41">
        <f>AD90*(1+AB$4/12)</f>
        <v>0</v>
      </c>
      <c r="AB91" s="41">
        <f>MAX(0,AA91-AC$4)</f>
        <v>0</v>
      </c>
      <c r="AC91" s="41">
        <f>Y91+AB91</f>
        <v>0</v>
      </c>
      <c r="AD91" s="41">
        <f>MAX(0,MIN(AB91,AC91-$C91))</f>
        <v>0</v>
      </c>
      <c r="AE91" s="41">
        <f>AH90*(1+AF$4/12)</f>
        <v>0</v>
      </c>
      <c r="AF91" s="41">
        <f>MAX(0,AE91-AG$4)</f>
        <v>0</v>
      </c>
      <c r="AG91" s="41">
        <f>AC91+AF91</f>
        <v>0</v>
      </c>
      <c r="AH91" s="41">
        <f>MAX(0,MIN(AF91,AG91-$C91))</f>
        <v>0</v>
      </c>
      <c r="AI91" s="41">
        <f>AL90*(1+AJ$4/12)</f>
        <v>0</v>
      </c>
      <c r="AJ91" s="41">
        <f>MAX(0,AI91-AK$4)</f>
        <v>0</v>
      </c>
      <c r="AK91" s="41">
        <f>AG91+AJ91</f>
        <v>0</v>
      </c>
      <c r="AL91" s="41">
        <f>MAX(0,MIN(AJ91,AK91-$C91))</f>
        <v>0</v>
      </c>
      <c r="AM91" s="41">
        <f>AP90*(1+AN$4/12)</f>
        <v>0</v>
      </c>
      <c r="AN91" s="41">
        <f>MAX(0,AM91-AO$4)</f>
        <v>0</v>
      </c>
      <c r="AO91" s="41">
        <f>AK91+AN91</f>
        <v>0</v>
      </c>
      <c r="AP91" s="41">
        <f>MAX(0,MIN(AN91,AO91-$C91))</f>
        <v>0</v>
      </c>
      <c r="AQ91" s="41">
        <f>AT90*(1+AR$4/12)</f>
        <v>0</v>
      </c>
      <c r="AR91" s="41">
        <f>MAX(0,AQ91-AS$4)</f>
        <v>0</v>
      </c>
      <c r="AS91" s="41">
        <f>AO91+AR91</f>
        <v>0</v>
      </c>
      <c r="AT91" s="41">
        <f>MAX(0,MIN(AR91,AS91-$C91))</f>
        <v>0</v>
      </c>
    </row>
    <row r="92">
      <c r="A92" s="40" t="n">
        <v>86</v>
      </c>
      <c r="B92" s="40" t="str">
        <f>CHOOSE(MONTH(EDATE('4 Дългове'!$D$20,A92-1)),"януари","февруари","март","април","май","юни","юли","август","септември","октомври","ноември","декември")&amp;" "&amp;YEAR(EDATE('4 Дългове'!$D$20,A92-1))&amp;" г."</f>
        <v>декември 2033 г.</v>
      </c>
      <c r="C92" s="41">
        <f>$C$4-(G92+K92+O92+S92+W92+AA92+AE92+AI92+AM92+AQ92)+(H92+L92+P92+T92+X92+AB92+AF92+AJ92+AN92+AR92)</f>
        <v>470</v>
      </c>
      <c r="D92" s="41">
        <f>(G92+K92+O92+S92+W92+AA92+AE92+AI92+AM92+AQ92)-(J91+N91+R91+V91+Z91+AD91+AH91+AL91+AP91+AT91)</f>
        <v>0</v>
      </c>
      <c r="E92" s="41">
        <f>J92+N92+R92+V92+Z92+AD92+AH92+AL92+AP92+AT92</f>
        <v>0</v>
      </c>
      <c r="F92" s="40" t="str">
        <f>IF(AND(E92&lt;0.005,E91&gt;=0.005),A92,"")</f>
        <v/>
      </c>
      <c r="G92" s="41">
        <f>J91*(1+H$4/12)</f>
        <v>0</v>
      </c>
      <c r="H92" s="41">
        <f>MAX(0,G92-I$4)</f>
        <v>0</v>
      </c>
      <c r="I92" s="41">
        <f>H92</f>
        <v>0</v>
      </c>
      <c r="J92" s="41">
        <f>MAX(0,MIN(H92,I92-$C92))</f>
        <v>0</v>
      </c>
      <c r="K92" s="41">
        <f>N91*(1+L$4/12)</f>
        <v>0</v>
      </c>
      <c r="L92" s="41">
        <f>MAX(0,K92-M$4)</f>
        <v>0</v>
      </c>
      <c r="M92" s="41">
        <f>I92+L92</f>
        <v>0</v>
      </c>
      <c r="N92" s="41">
        <f>MAX(0,MIN(L92,M92-$C92))</f>
        <v>0</v>
      </c>
      <c r="O92" s="41">
        <f>R91*(1+P$4/12)</f>
        <v>0</v>
      </c>
      <c r="P92" s="41">
        <f>MAX(0,O92-Q$4)</f>
        <v>0</v>
      </c>
      <c r="Q92" s="41">
        <f>M92+P92</f>
        <v>0</v>
      </c>
      <c r="R92" s="41">
        <f>MAX(0,MIN(P92,Q92-$C92))</f>
        <v>0</v>
      </c>
      <c r="S92" s="41">
        <f>V91*(1+T$4/12)</f>
        <v>0</v>
      </c>
      <c r="T92" s="41">
        <f>MAX(0,S92-U$4)</f>
        <v>0</v>
      </c>
      <c r="U92" s="41">
        <f>Q92+T92</f>
        <v>0</v>
      </c>
      <c r="V92" s="41">
        <f>MAX(0,MIN(T92,U92-$C92))</f>
        <v>0</v>
      </c>
      <c r="W92" s="41">
        <f>Z91*(1+X$4/12)</f>
        <v>0</v>
      </c>
      <c r="X92" s="41">
        <f>MAX(0,W92-Y$4)</f>
        <v>0</v>
      </c>
      <c r="Y92" s="41">
        <f>U92+X92</f>
        <v>0</v>
      </c>
      <c r="Z92" s="41">
        <f>MAX(0,MIN(X92,Y92-$C92))</f>
        <v>0</v>
      </c>
      <c r="AA92" s="41">
        <f>AD91*(1+AB$4/12)</f>
        <v>0</v>
      </c>
      <c r="AB92" s="41">
        <f>MAX(0,AA92-AC$4)</f>
        <v>0</v>
      </c>
      <c r="AC92" s="41">
        <f>Y92+AB92</f>
        <v>0</v>
      </c>
      <c r="AD92" s="41">
        <f>MAX(0,MIN(AB92,AC92-$C92))</f>
        <v>0</v>
      </c>
      <c r="AE92" s="41">
        <f>AH91*(1+AF$4/12)</f>
        <v>0</v>
      </c>
      <c r="AF92" s="41">
        <f>MAX(0,AE92-AG$4)</f>
        <v>0</v>
      </c>
      <c r="AG92" s="41">
        <f>AC92+AF92</f>
        <v>0</v>
      </c>
      <c r="AH92" s="41">
        <f>MAX(0,MIN(AF92,AG92-$C92))</f>
        <v>0</v>
      </c>
      <c r="AI92" s="41">
        <f>AL91*(1+AJ$4/12)</f>
        <v>0</v>
      </c>
      <c r="AJ92" s="41">
        <f>MAX(0,AI92-AK$4)</f>
        <v>0</v>
      </c>
      <c r="AK92" s="41">
        <f>AG92+AJ92</f>
        <v>0</v>
      </c>
      <c r="AL92" s="41">
        <f>MAX(0,MIN(AJ92,AK92-$C92))</f>
        <v>0</v>
      </c>
      <c r="AM92" s="41">
        <f>AP91*(1+AN$4/12)</f>
        <v>0</v>
      </c>
      <c r="AN92" s="41">
        <f>MAX(0,AM92-AO$4)</f>
        <v>0</v>
      </c>
      <c r="AO92" s="41">
        <f>AK92+AN92</f>
        <v>0</v>
      </c>
      <c r="AP92" s="41">
        <f>MAX(0,MIN(AN92,AO92-$C92))</f>
        <v>0</v>
      </c>
      <c r="AQ92" s="41">
        <f>AT91*(1+AR$4/12)</f>
        <v>0</v>
      </c>
      <c r="AR92" s="41">
        <f>MAX(0,AQ92-AS$4)</f>
        <v>0</v>
      </c>
      <c r="AS92" s="41">
        <f>AO92+AR92</f>
        <v>0</v>
      </c>
      <c r="AT92" s="41">
        <f>MAX(0,MIN(AR92,AS92-$C92))</f>
        <v>0</v>
      </c>
    </row>
    <row r="93">
      <c r="A93" s="40" t="n">
        <v>87</v>
      </c>
      <c r="B93" s="40" t="str">
        <f>CHOOSE(MONTH(EDATE('4 Дългове'!$D$20,A93-1)),"януари","февруари","март","април","май","юни","юли","август","септември","октомври","ноември","декември")&amp;" "&amp;YEAR(EDATE('4 Дългове'!$D$20,A93-1))&amp;" г."</f>
        <v>януари 2034 г.</v>
      </c>
      <c r="C93" s="41">
        <f>$C$4-(G93+K93+O93+S93+W93+AA93+AE93+AI93+AM93+AQ93)+(H93+L93+P93+T93+X93+AB93+AF93+AJ93+AN93+AR93)</f>
        <v>470</v>
      </c>
      <c r="D93" s="41">
        <f>(G93+K93+O93+S93+W93+AA93+AE93+AI93+AM93+AQ93)-(J92+N92+R92+V92+Z92+AD92+AH92+AL92+AP92+AT92)</f>
        <v>0</v>
      </c>
      <c r="E93" s="41">
        <f>J93+N93+R93+V93+Z93+AD93+AH93+AL93+AP93+AT93</f>
        <v>0</v>
      </c>
      <c r="F93" s="40" t="str">
        <f>IF(AND(E93&lt;0.005,E92&gt;=0.005),A93,"")</f>
        <v/>
      </c>
      <c r="G93" s="41">
        <f>J92*(1+H$4/12)</f>
        <v>0</v>
      </c>
      <c r="H93" s="41">
        <f>MAX(0,G93-I$4)</f>
        <v>0</v>
      </c>
      <c r="I93" s="41">
        <f>H93</f>
        <v>0</v>
      </c>
      <c r="J93" s="41">
        <f>MAX(0,MIN(H93,I93-$C93))</f>
        <v>0</v>
      </c>
      <c r="K93" s="41">
        <f>N92*(1+L$4/12)</f>
        <v>0</v>
      </c>
      <c r="L93" s="41">
        <f>MAX(0,K93-M$4)</f>
        <v>0</v>
      </c>
      <c r="M93" s="41">
        <f>I93+L93</f>
        <v>0</v>
      </c>
      <c r="N93" s="41">
        <f>MAX(0,MIN(L93,M93-$C93))</f>
        <v>0</v>
      </c>
      <c r="O93" s="41">
        <f>R92*(1+P$4/12)</f>
        <v>0</v>
      </c>
      <c r="P93" s="41">
        <f>MAX(0,O93-Q$4)</f>
        <v>0</v>
      </c>
      <c r="Q93" s="41">
        <f>M93+P93</f>
        <v>0</v>
      </c>
      <c r="R93" s="41">
        <f>MAX(0,MIN(P93,Q93-$C93))</f>
        <v>0</v>
      </c>
      <c r="S93" s="41">
        <f>V92*(1+T$4/12)</f>
        <v>0</v>
      </c>
      <c r="T93" s="41">
        <f>MAX(0,S93-U$4)</f>
        <v>0</v>
      </c>
      <c r="U93" s="41">
        <f>Q93+T93</f>
        <v>0</v>
      </c>
      <c r="V93" s="41">
        <f>MAX(0,MIN(T93,U93-$C93))</f>
        <v>0</v>
      </c>
      <c r="W93" s="41">
        <f>Z92*(1+X$4/12)</f>
        <v>0</v>
      </c>
      <c r="X93" s="41">
        <f>MAX(0,W93-Y$4)</f>
        <v>0</v>
      </c>
      <c r="Y93" s="41">
        <f>U93+X93</f>
        <v>0</v>
      </c>
      <c r="Z93" s="41">
        <f>MAX(0,MIN(X93,Y93-$C93))</f>
        <v>0</v>
      </c>
      <c r="AA93" s="41">
        <f>AD92*(1+AB$4/12)</f>
        <v>0</v>
      </c>
      <c r="AB93" s="41">
        <f>MAX(0,AA93-AC$4)</f>
        <v>0</v>
      </c>
      <c r="AC93" s="41">
        <f>Y93+AB93</f>
        <v>0</v>
      </c>
      <c r="AD93" s="41">
        <f>MAX(0,MIN(AB93,AC93-$C93))</f>
        <v>0</v>
      </c>
      <c r="AE93" s="41">
        <f>AH92*(1+AF$4/12)</f>
        <v>0</v>
      </c>
      <c r="AF93" s="41">
        <f>MAX(0,AE93-AG$4)</f>
        <v>0</v>
      </c>
      <c r="AG93" s="41">
        <f>AC93+AF93</f>
        <v>0</v>
      </c>
      <c r="AH93" s="41">
        <f>MAX(0,MIN(AF93,AG93-$C93))</f>
        <v>0</v>
      </c>
      <c r="AI93" s="41">
        <f>AL92*(1+AJ$4/12)</f>
        <v>0</v>
      </c>
      <c r="AJ93" s="41">
        <f>MAX(0,AI93-AK$4)</f>
        <v>0</v>
      </c>
      <c r="AK93" s="41">
        <f>AG93+AJ93</f>
        <v>0</v>
      </c>
      <c r="AL93" s="41">
        <f>MAX(0,MIN(AJ93,AK93-$C93))</f>
        <v>0</v>
      </c>
      <c r="AM93" s="41">
        <f>AP92*(1+AN$4/12)</f>
        <v>0</v>
      </c>
      <c r="AN93" s="41">
        <f>MAX(0,AM93-AO$4)</f>
        <v>0</v>
      </c>
      <c r="AO93" s="41">
        <f>AK93+AN93</f>
        <v>0</v>
      </c>
      <c r="AP93" s="41">
        <f>MAX(0,MIN(AN93,AO93-$C93))</f>
        <v>0</v>
      </c>
      <c r="AQ93" s="41">
        <f>AT92*(1+AR$4/12)</f>
        <v>0</v>
      </c>
      <c r="AR93" s="41">
        <f>MAX(0,AQ93-AS$4)</f>
        <v>0</v>
      </c>
      <c r="AS93" s="41">
        <f>AO93+AR93</f>
        <v>0</v>
      </c>
      <c r="AT93" s="41">
        <f>MAX(0,MIN(AR93,AS93-$C93))</f>
        <v>0</v>
      </c>
    </row>
    <row r="94">
      <c r="A94" s="40" t="n">
        <v>88</v>
      </c>
      <c r="B94" s="40" t="str">
        <f>CHOOSE(MONTH(EDATE('4 Дългове'!$D$20,A94-1)),"януари","февруари","март","април","май","юни","юли","август","септември","октомври","ноември","декември")&amp;" "&amp;YEAR(EDATE('4 Дългове'!$D$20,A94-1))&amp;" г."</f>
        <v>февруари 2034 г.</v>
      </c>
      <c r="C94" s="41">
        <f>$C$4-(G94+K94+O94+S94+W94+AA94+AE94+AI94+AM94+AQ94)+(H94+L94+P94+T94+X94+AB94+AF94+AJ94+AN94+AR94)</f>
        <v>470</v>
      </c>
      <c r="D94" s="41">
        <f>(G94+K94+O94+S94+W94+AA94+AE94+AI94+AM94+AQ94)-(J93+N93+R93+V93+Z93+AD93+AH93+AL93+AP93+AT93)</f>
        <v>0</v>
      </c>
      <c r="E94" s="41">
        <f>J94+N94+R94+V94+Z94+AD94+AH94+AL94+AP94+AT94</f>
        <v>0</v>
      </c>
      <c r="F94" s="40" t="str">
        <f>IF(AND(E94&lt;0.005,E93&gt;=0.005),A94,"")</f>
        <v/>
      </c>
      <c r="G94" s="41">
        <f>J93*(1+H$4/12)</f>
        <v>0</v>
      </c>
      <c r="H94" s="41">
        <f>MAX(0,G94-I$4)</f>
        <v>0</v>
      </c>
      <c r="I94" s="41">
        <f>H94</f>
        <v>0</v>
      </c>
      <c r="J94" s="41">
        <f>MAX(0,MIN(H94,I94-$C94))</f>
        <v>0</v>
      </c>
      <c r="K94" s="41">
        <f>N93*(1+L$4/12)</f>
        <v>0</v>
      </c>
      <c r="L94" s="41">
        <f>MAX(0,K94-M$4)</f>
        <v>0</v>
      </c>
      <c r="M94" s="41">
        <f>I94+L94</f>
        <v>0</v>
      </c>
      <c r="N94" s="41">
        <f>MAX(0,MIN(L94,M94-$C94))</f>
        <v>0</v>
      </c>
      <c r="O94" s="41">
        <f>R93*(1+P$4/12)</f>
        <v>0</v>
      </c>
      <c r="P94" s="41">
        <f>MAX(0,O94-Q$4)</f>
        <v>0</v>
      </c>
      <c r="Q94" s="41">
        <f>M94+P94</f>
        <v>0</v>
      </c>
      <c r="R94" s="41">
        <f>MAX(0,MIN(P94,Q94-$C94))</f>
        <v>0</v>
      </c>
      <c r="S94" s="41">
        <f>V93*(1+T$4/12)</f>
        <v>0</v>
      </c>
      <c r="T94" s="41">
        <f>MAX(0,S94-U$4)</f>
        <v>0</v>
      </c>
      <c r="U94" s="41">
        <f>Q94+T94</f>
        <v>0</v>
      </c>
      <c r="V94" s="41">
        <f>MAX(0,MIN(T94,U94-$C94))</f>
        <v>0</v>
      </c>
      <c r="W94" s="41">
        <f>Z93*(1+X$4/12)</f>
        <v>0</v>
      </c>
      <c r="X94" s="41">
        <f>MAX(0,W94-Y$4)</f>
        <v>0</v>
      </c>
      <c r="Y94" s="41">
        <f>U94+X94</f>
        <v>0</v>
      </c>
      <c r="Z94" s="41">
        <f>MAX(0,MIN(X94,Y94-$C94))</f>
        <v>0</v>
      </c>
      <c r="AA94" s="41">
        <f>AD93*(1+AB$4/12)</f>
        <v>0</v>
      </c>
      <c r="AB94" s="41">
        <f>MAX(0,AA94-AC$4)</f>
        <v>0</v>
      </c>
      <c r="AC94" s="41">
        <f>Y94+AB94</f>
        <v>0</v>
      </c>
      <c r="AD94" s="41">
        <f>MAX(0,MIN(AB94,AC94-$C94))</f>
        <v>0</v>
      </c>
      <c r="AE94" s="41">
        <f>AH93*(1+AF$4/12)</f>
        <v>0</v>
      </c>
      <c r="AF94" s="41">
        <f>MAX(0,AE94-AG$4)</f>
        <v>0</v>
      </c>
      <c r="AG94" s="41">
        <f>AC94+AF94</f>
        <v>0</v>
      </c>
      <c r="AH94" s="41">
        <f>MAX(0,MIN(AF94,AG94-$C94))</f>
        <v>0</v>
      </c>
      <c r="AI94" s="41">
        <f>AL93*(1+AJ$4/12)</f>
        <v>0</v>
      </c>
      <c r="AJ94" s="41">
        <f>MAX(0,AI94-AK$4)</f>
        <v>0</v>
      </c>
      <c r="AK94" s="41">
        <f>AG94+AJ94</f>
        <v>0</v>
      </c>
      <c r="AL94" s="41">
        <f>MAX(0,MIN(AJ94,AK94-$C94))</f>
        <v>0</v>
      </c>
      <c r="AM94" s="41">
        <f>AP93*(1+AN$4/12)</f>
        <v>0</v>
      </c>
      <c r="AN94" s="41">
        <f>MAX(0,AM94-AO$4)</f>
        <v>0</v>
      </c>
      <c r="AO94" s="41">
        <f>AK94+AN94</f>
        <v>0</v>
      </c>
      <c r="AP94" s="41">
        <f>MAX(0,MIN(AN94,AO94-$C94))</f>
        <v>0</v>
      </c>
      <c r="AQ94" s="41">
        <f>AT93*(1+AR$4/12)</f>
        <v>0</v>
      </c>
      <c r="AR94" s="41">
        <f>MAX(0,AQ94-AS$4)</f>
        <v>0</v>
      </c>
      <c r="AS94" s="41">
        <f>AO94+AR94</f>
        <v>0</v>
      </c>
      <c r="AT94" s="41">
        <f>MAX(0,MIN(AR94,AS94-$C94))</f>
        <v>0</v>
      </c>
    </row>
    <row r="95">
      <c r="A95" s="40" t="n">
        <v>89</v>
      </c>
      <c r="B95" s="40" t="str">
        <f>CHOOSE(MONTH(EDATE('4 Дългове'!$D$20,A95-1)),"януари","февруари","март","април","май","юни","юли","август","септември","октомври","ноември","декември")&amp;" "&amp;YEAR(EDATE('4 Дългове'!$D$20,A95-1))&amp;" г."</f>
        <v>март 2034 г.</v>
      </c>
      <c r="C95" s="41">
        <f>$C$4-(G95+K95+O95+S95+W95+AA95+AE95+AI95+AM95+AQ95)+(H95+L95+P95+T95+X95+AB95+AF95+AJ95+AN95+AR95)</f>
        <v>470</v>
      </c>
      <c r="D95" s="41">
        <f>(G95+K95+O95+S95+W95+AA95+AE95+AI95+AM95+AQ95)-(J94+N94+R94+V94+Z94+AD94+AH94+AL94+AP94+AT94)</f>
        <v>0</v>
      </c>
      <c r="E95" s="41">
        <f>J95+N95+R95+V95+Z95+AD95+AH95+AL95+AP95+AT95</f>
        <v>0</v>
      </c>
      <c r="F95" s="40" t="str">
        <f>IF(AND(E95&lt;0.005,E94&gt;=0.005),A95,"")</f>
        <v/>
      </c>
      <c r="G95" s="41">
        <f>J94*(1+H$4/12)</f>
        <v>0</v>
      </c>
      <c r="H95" s="41">
        <f>MAX(0,G95-I$4)</f>
        <v>0</v>
      </c>
      <c r="I95" s="41">
        <f>H95</f>
        <v>0</v>
      </c>
      <c r="J95" s="41">
        <f>MAX(0,MIN(H95,I95-$C95))</f>
        <v>0</v>
      </c>
      <c r="K95" s="41">
        <f>N94*(1+L$4/12)</f>
        <v>0</v>
      </c>
      <c r="L95" s="41">
        <f>MAX(0,K95-M$4)</f>
        <v>0</v>
      </c>
      <c r="M95" s="41">
        <f>I95+L95</f>
        <v>0</v>
      </c>
      <c r="N95" s="41">
        <f>MAX(0,MIN(L95,M95-$C95))</f>
        <v>0</v>
      </c>
      <c r="O95" s="41">
        <f>R94*(1+P$4/12)</f>
        <v>0</v>
      </c>
      <c r="P95" s="41">
        <f>MAX(0,O95-Q$4)</f>
        <v>0</v>
      </c>
      <c r="Q95" s="41">
        <f>M95+P95</f>
        <v>0</v>
      </c>
      <c r="R95" s="41">
        <f>MAX(0,MIN(P95,Q95-$C95))</f>
        <v>0</v>
      </c>
      <c r="S95" s="41">
        <f>V94*(1+T$4/12)</f>
        <v>0</v>
      </c>
      <c r="T95" s="41">
        <f>MAX(0,S95-U$4)</f>
        <v>0</v>
      </c>
      <c r="U95" s="41">
        <f>Q95+T95</f>
        <v>0</v>
      </c>
      <c r="V95" s="41">
        <f>MAX(0,MIN(T95,U95-$C95))</f>
        <v>0</v>
      </c>
      <c r="W95" s="41">
        <f>Z94*(1+X$4/12)</f>
        <v>0</v>
      </c>
      <c r="X95" s="41">
        <f>MAX(0,W95-Y$4)</f>
        <v>0</v>
      </c>
      <c r="Y95" s="41">
        <f>U95+X95</f>
        <v>0</v>
      </c>
      <c r="Z95" s="41">
        <f>MAX(0,MIN(X95,Y95-$C95))</f>
        <v>0</v>
      </c>
      <c r="AA95" s="41">
        <f>AD94*(1+AB$4/12)</f>
        <v>0</v>
      </c>
      <c r="AB95" s="41">
        <f>MAX(0,AA95-AC$4)</f>
        <v>0</v>
      </c>
      <c r="AC95" s="41">
        <f>Y95+AB95</f>
        <v>0</v>
      </c>
      <c r="AD95" s="41">
        <f>MAX(0,MIN(AB95,AC95-$C95))</f>
        <v>0</v>
      </c>
      <c r="AE95" s="41">
        <f>AH94*(1+AF$4/12)</f>
        <v>0</v>
      </c>
      <c r="AF95" s="41">
        <f>MAX(0,AE95-AG$4)</f>
        <v>0</v>
      </c>
      <c r="AG95" s="41">
        <f>AC95+AF95</f>
        <v>0</v>
      </c>
      <c r="AH95" s="41">
        <f>MAX(0,MIN(AF95,AG95-$C95))</f>
        <v>0</v>
      </c>
      <c r="AI95" s="41">
        <f>AL94*(1+AJ$4/12)</f>
        <v>0</v>
      </c>
      <c r="AJ95" s="41">
        <f>MAX(0,AI95-AK$4)</f>
        <v>0</v>
      </c>
      <c r="AK95" s="41">
        <f>AG95+AJ95</f>
        <v>0</v>
      </c>
      <c r="AL95" s="41">
        <f>MAX(0,MIN(AJ95,AK95-$C95))</f>
        <v>0</v>
      </c>
      <c r="AM95" s="41">
        <f>AP94*(1+AN$4/12)</f>
        <v>0</v>
      </c>
      <c r="AN95" s="41">
        <f>MAX(0,AM95-AO$4)</f>
        <v>0</v>
      </c>
      <c r="AO95" s="41">
        <f>AK95+AN95</f>
        <v>0</v>
      </c>
      <c r="AP95" s="41">
        <f>MAX(0,MIN(AN95,AO95-$C95))</f>
        <v>0</v>
      </c>
      <c r="AQ95" s="41">
        <f>AT94*(1+AR$4/12)</f>
        <v>0</v>
      </c>
      <c r="AR95" s="41">
        <f>MAX(0,AQ95-AS$4)</f>
        <v>0</v>
      </c>
      <c r="AS95" s="41">
        <f>AO95+AR95</f>
        <v>0</v>
      </c>
      <c r="AT95" s="41">
        <f>MAX(0,MIN(AR95,AS95-$C95))</f>
        <v>0</v>
      </c>
    </row>
    <row r="96">
      <c r="A96" s="40" t="n">
        <v>90</v>
      </c>
      <c r="B96" s="40" t="str">
        <f>CHOOSE(MONTH(EDATE('4 Дългове'!$D$20,A96-1)),"януари","февруари","март","април","май","юни","юли","август","септември","октомври","ноември","декември")&amp;" "&amp;YEAR(EDATE('4 Дългове'!$D$20,A96-1))&amp;" г."</f>
        <v>април 2034 г.</v>
      </c>
      <c r="C96" s="41">
        <f>$C$4-(G96+K96+O96+S96+W96+AA96+AE96+AI96+AM96+AQ96)+(H96+L96+P96+T96+X96+AB96+AF96+AJ96+AN96+AR96)</f>
        <v>470</v>
      </c>
      <c r="D96" s="41">
        <f>(G96+K96+O96+S96+W96+AA96+AE96+AI96+AM96+AQ96)-(J95+N95+R95+V95+Z95+AD95+AH95+AL95+AP95+AT95)</f>
        <v>0</v>
      </c>
      <c r="E96" s="41">
        <f>J96+N96+R96+V96+Z96+AD96+AH96+AL96+AP96+AT96</f>
        <v>0</v>
      </c>
      <c r="F96" s="40" t="str">
        <f>IF(AND(E96&lt;0.005,E95&gt;=0.005),A96,"")</f>
        <v/>
      </c>
      <c r="G96" s="41">
        <f>J95*(1+H$4/12)</f>
        <v>0</v>
      </c>
      <c r="H96" s="41">
        <f>MAX(0,G96-I$4)</f>
        <v>0</v>
      </c>
      <c r="I96" s="41">
        <f>H96</f>
        <v>0</v>
      </c>
      <c r="J96" s="41">
        <f>MAX(0,MIN(H96,I96-$C96))</f>
        <v>0</v>
      </c>
      <c r="K96" s="41">
        <f>N95*(1+L$4/12)</f>
        <v>0</v>
      </c>
      <c r="L96" s="41">
        <f>MAX(0,K96-M$4)</f>
        <v>0</v>
      </c>
      <c r="M96" s="41">
        <f>I96+L96</f>
        <v>0</v>
      </c>
      <c r="N96" s="41">
        <f>MAX(0,MIN(L96,M96-$C96))</f>
        <v>0</v>
      </c>
      <c r="O96" s="41">
        <f>R95*(1+P$4/12)</f>
        <v>0</v>
      </c>
      <c r="P96" s="41">
        <f>MAX(0,O96-Q$4)</f>
        <v>0</v>
      </c>
      <c r="Q96" s="41">
        <f>M96+P96</f>
        <v>0</v>
      </c>
      <c r="R96" s="41">
        <f>MAX(0,MIN(P96,Q96-$C96))</f>
        <v>0</v>
      </c>
      <c r="S96" s="41">
        <f>V95*(1+T$4/12)</f>
        <v>0</v>
      </c>
      <c r="T96" s="41">
        <f>MAX(0,S96-U$4)</f>
        <v>0</v>
      </c>
      <c r="U96" s="41">
        <f>Q96+T96</f>
        <v>0</v>
      </c>
      <c r="V96" s="41">
        <f>MAX(0,MIN(T96,U96-$C96))</f>
        <v>0</v>
      </c>
      <c r="W96" s="41">
        <f>Z95*(1+X$4/12)</f>
        <v>0</v>
      </c>
      <c r="X96" s="41">
        <f>MAX(0,W96-Y$4)</f>
        <v>0</v>
      </c>
      <c r="Y96" s="41">
        <f>U96+X96</f>
        <v>0</v>
      </c>
      <c r="Z96" s="41">
        <f>MAX(0,MIN(X96,Y96-$C96))</f>
        <v>0</v>
      </c>
      <c r="AA96" s="41">
        <f>AD95*(1+AB$4/12)</f>
        <v>0</v>
      </c>
      <c r="AB96" s="41">
        <f>MAX(0,AA96-AC$4)</f>
        <v>0</v>
      </c>
      <c r="AC96" s="41">
        <f>Y96+AB96</f>
        <v>0</v>
      </c>
      <c r="AD96" s="41">
        <f>MAX(0,MIN(AB96,AC96-$C96))</f>
        <v>0</v>
      </c>
      <c r="AE96" s="41">
        <f>AH95*(1+AF$4/12)</f>
        <v>0</v>
      </c>
      <c r="AF96" s="41">
        <f>MAX(0,AE96-AG$4)</f>
        <v>0</v>
      </c>
      <c r="AG96" s="41">
        <f>AC96+AF96</f>
        <v>0</v>
      </c>
      <c r="AH96" s="41">
        <f>MAX(0,MIN(AF96,AG96-$C96))</f>
        <v>0</v>
      </c>
      <c r="AI96" s="41">
        <f>AL95*(1+AJ$4/12)</f>
        <v>0</v>
      </c>
      <c r="AJ96" s="41">
        <f>MAX(0,AI96-AK$4)</f>
        <v>0</v>
      </c>
      <c r="AK96" s="41">
        <f>AG96+AJ96</f>
        <v>0</v>
      </c>
      <c r="AL96" s="41">
        <f>MAX(0,MIN(AJ96,AK96-$C96))</f>
        <v>0</v>
      </c>
      <c r="AM96" s="41">
        <f>AP95*(1+AN$4/12)</f>
        <v>0</v>
      </c>
      <c r="AN96" s="41">
        <f>MAX(0,AM96-AO$4)</f>
        <v>0</v>
      </c>
      <c r="AO96" s="41">
        <f>AK96+AN96</f>
        <v>0</v>
      </c>
      <c r="AP96" s="41">
        <f>MAX(0,MIN(AN96,AO96-$C96))</f>
        <v>0</v>
      </c>
      <c r="AQ96" s="41">
        <f>AT95*(1+AR$4/12)</f>
        <v>0</v>
      </c>
      <c r="AR96" s="41">
        <f>MAX(0,AQ96-AS$4)</f>
        <v>0</v>
      </c>
      <c r="AS96" s="41">
        <f>AO96+AR96</f>
        <v>0</v>
      </c>
      <c r="AT96" s="41">
        <f>MAX(0,MIN(AR96,AS96-$C96))</f>
        <v>0</v>
      </c>
    </row>
    <row r="97">
      <c r="A97" s="40" t="n">
        <v>91</v>
      </c>
      <c r="B97" s="40" t="str">
        <f>CHOOSE(MONTH(EDATE('4 Дългове'!$D$20,A97-1)),"януари","февруари","март","април","май","юни","юли","август","септември","октомври","ноември","декември")&amp;" "&amp;YEAR(EDATE('4 Дългове'!$D$20,A97-1))&amp;" г."</f>
        <v>май 2034 г.</v>
      </c>
      <c r="C97" s="41">
        <f>$C$4-(G97+K97+O97+S97+W97+AA97+AE97+AI97+AM97+AQ97)+(H97+L97+P97+T97+X97+AB97+AF97+AJ97+AN97+AR97)</f>
        <v>470</v>
      </c>
      <c r="D97" s="41">
        <f>(G97+K97+O97+S97+W97+AA97+AE97+AI97+AM97+AQ97)-(J96+N96+R96+V96+Z96+AD96+AH96+AL96+AP96+AT96)</f>
        <v>0</v>
      </c>
      <c r="E97" s="41">
        <f>J97+N97+R97+V97+Z97+AD97+AH97+AL97+AP97+AT97</f>
        <v>0</v>
      </c>
      <c r="F97" s="40" t="str">
        <f>IF(AND(E97&lt;0.005,E96&gt;=0.005),A97,"")</f>
        <v/>
      </c>
      <c r="G97" s="41">
        <f>J96*(1+H$4/12)</f>
        <v>0</v>
      </c>
      <c r="H97" s="41">
        <f>MAX(0,G97-I$4)</f>
        <v>0</v>
      </c>
      <c r="I97" s="41">
        <f>H97</f>
        <v>0</v>
      </c>
      <c r="J97" s="41">
        <f>MAX(0,MIN(H97,I97-$C97))</f>
        <v>0</v>
      </c>
      <c r="K97" s="41">
        <f>N96*(1+L$4/12)</f>
        <v>0</v>
      </c>
      <c r="L97" s="41">
        <f>MAX(0,K97-M$4)</f>
        <v>0</v>
      </c>
      <c r="M97" s="41">
        <f>I97+L97</f>
        <v>0</v>
      </c>
      <c r="N97" s="41">
        <f>MAX(0,MIN(L97,M97-$C97))</f>
        <v>0</v>
      </c>
      <c r="O97" s="41">
        <f>R96*(1+P$4/12)</f>
        <v>0</v>
      </c>
      <c r="P97" s="41">
        <f>MAX(0,O97-Q$4)</f>
        <v>0</v>
      </c>
      <c r="Q97" s="41">
        <f>M97+P97</f>
        <v>0</v>
      </c>
      <c r="R97" s="41">
        <f>MAX(0,MIN(P97,Q97-$C97))</f>
        <v>0</v>
      </c>
      <c r="S97" s="41">
        <f>V96*(1+T$4/12)</f>
        <v>0</v>
      </c>
      <c r="T97" s="41">
        <f>MAX(0,S97-U$4)</f>
        <v>0</v>
      </c>
      <c r="U97" s="41">
        <f>Q97+T97</f>
        <v>0</v>
      </c>
      <c r="V97" s="41">
        <f>MAX(0,MIN(T97,U97-$C97))</f>
        <v>0</v>
      </c>
      <c r="W97" s="41">
        <f>Z96*(1+X$4/12)</f>
        <v>0</v>
      </c>
      <c r="X97" s="41">
        <f>MAX(0,W97-Y$4)</f>
        <v>0</v>
      </c>
      <c r="Y97" s="41">
        <f>U97+X97</f>
        <v>0</v>
      </c>
      <c r="Z97" s="41">
        <f>MAX(0,MIN(X97,Y97-$C97))</f>
        <v>0</v>
      </c>
      <c r="AA97" s="41">
        <f>AD96*(1+AB$4/12)</f>
        <v>0</v>
      </c>
      <c r="AB97" s="41">
        <f>MAX(0,AA97-AC$4)</f>
        <v>0</v>
      </c>
      <c r="AC97" s="41">
        <f>Y97+AB97</f>
        <v>0</v>
      </c>
      <c r="AD97" s="41">
        <f>MAX(0,MIN(AB97,AC97-$C97))</f>
        <v>0</v>
      </c>
      <c r="AE97" s="41">
        <f>AH96*(1+AF$4/12)</f>
        <v>0</v>
      </c>
      <c r="AF97" s="41">
        <f>MAX(0,AE97-AG$4)</f>
        <v>0</v>
      </c>
      <c r="AG97" s="41">
        <f>AC97+AF97</f>
        <v>0</v>
      </c>
      <c r="AH97" s="41">
        <f>MAX(0,MIN(AF97,AG97-$C97))</f>
        <v>0</v>
      </c>
      <c r="AI97" s="41">
        <f>AL96*(1+AJ$4/12)</f>
        <v>0</v>
      </c>
      <c r="AJ97" s="41">
        <f>MAX(0,AI97-AK$4)</f>
        <v>0</v>
      </c>
      <c r="AK97" s="41">
        <f>AG97+AJ97</f>
        <v>0</v>
      </c>
      <c r="AL97" s="41">
        <f>MAX(0,MIN(AJ97,AK97-$C97))</f>
        <v>0</v>
      </c>
      <c r="AM97" s="41">
        <f>AP96*(1+AN$4/12)</f>
        <v>0</v>
      </c>
      <c r="AN97" s="41">
        <f>MAX(0,AM97-AO$4)</f>
        <v>0</v>
      </c>
      <c r="AO97" s="41">
        <f>AK97+AN97</f>
        <v>0</v>
      </c>
      <c r="AP97" s="41">
        <f>MAX(0,MIN(AN97,AO97-$C97))</f>
        <v>0</v>
      </c>
      <c r="AQ97" s="41">
        <f>AT96*(1+AR$4/12)</f>
        <v>0</v>
      </c>
      <c r="AR97" s="41">
        <f>MAX(0,AQ97-AS$4)</f>
        <v>0</v>
      </c>
      <c r="AS97" s="41">
        <f>AO97+AR97</f>
        <v>0</v>
      </c>
      <c r="AT97" s="41">
        <f>MAX(0,MIN(AR97,AS97-$C97))</f>
        <v>0</v>
      </c>
    </row>
    <row r="98">
      <c r="A98" s="40" t="n">
        <v>92</v>
      </c>
      <c r="B98" s="40" t="str">
        <f>CHOOSE(MONTH(EDATE('4 Дългове'!$D$20,A98-1)),"януари","февруари","март","април","май","юни","юли","август","септември","октомври","ноември","декември")&amp;" "&amp;YEAR(EDATE('4 Дългове'!$D$20,A98-1))&amp;" г."</f>
        <v>юни 2034 г.</v>
      </c>
      <c r="C98" s="41">
        <f>$C$4-(G98+K98+O98+S98+W98+AA98+AE98+AI98+AM98+AQ98)+(H98+L98+P98+T98+X98+AB98+AF98+AJ98+AN98+AR98)</f>
        <v>470</v>
      </c>
      <c r="D98" s="41">
        <f>(G98+K98+O98+S98+W98+AA98+AE98+AI98+AM98+AQ98)-(J97+N97+R97+V97+Z97+AD97+AH97+AL97+AP97+AT97)</f>
        <v>0</v>
      </c>
      <c r="E98" s="41">
        <f>J98+N98+R98+V98+Z98+AD98+AH98+AL98+AP98+AT98</f>
        <v>0</v>
      </c>
      <c r="F98" s="40" t="str">
        <f>IF(AND(E98&lt;0.005,E97&gt;=0.005),A98,"")</f>
        <v/>
      </c>
      <c r="G98" s="41">
        <f>J97*(1+H$4/12)</f>
        <v>0</v>
      </c>
      <c r="H98" s="41">
        <f>MAX(0,G98-I$4)</f>
        <v>0</v>
      </c>
      <c r="I98" s="41">
        <f>H98</f>
        <v>0</v>
      </c>
      <c r="J98" s="41">
        <f>MAX(0,MIN(H98,I98-$C98))</f>
        <v>0</v>
      </c>
      <c r="K98" s="41">
        <f>N97*(1+L$4/12)</f>
        <v>0</v>
      </c>
      <c r="L98" s="41">
        <f>MAX(0,K98-M$4)</f>
        <v>0</v>
      </c>
      <c r="M98" s="41">
        <f>I98+L98</f>
        <v>0</v>
      </c>
      <c r="N98" s="41">
        <f>MAX(0,MIN(L98,M98-$C98))</f>
        <v>0</v>
      </c>
      <c r="O98" s="41">
        <f>R97*(1+P$4/12)</f>
        <v>0</v>
      </c>
      <c r="P98" s="41">
        <f>MAX(0,O98-Q$4)</f>
        <v>0</v>
      </c>
      <c r="Q98" s="41">
        <f>M98+P98</f>
        <v>0</v>
      </c>
      <c r="R98" s="41">
        <f>MAX(0,MIN(P98,Q98-$C98))</f>
        <v>0</v>
      </c>
      <c r="S98" s="41">
        <f>V97*(1+T$4/12)</f>
        <v>0</v>
      </c>
      <c r="T98" s="41">
        <f>MAX(0,S98-U$4)</f>
        <v>0</v>
      </c>
      <c r="U98" s="41">
        <f>Q98+T98</f>
        <v>0</v>
      </c>
      <c r="V98" s="41">
        <f>MAX(0,MIN(T98,U98-$C98))</f>
        <v>0</v>
      </c>
      <c r="W98" s="41">
        <f>Z97*(1+X$4/12)</f>
        <v>0</v>
      </c>
      <c r="X98" s="41">
        <f>MAX(0,W98-Y$4)</f>
        <v>0</v>
      </c>
      <c r="Y98" s="41">
        <f>U98+X98</f>
        <v>0</v>
      </c>
      <c r="Z98" s="41">
        <f>MAX(0,MIN(X98,Y98-$C98))</f>
        <v>0</v>
      </c>
      <c r="AA98" s="41">
        <f>AD97*(1+AB$4/12)</f>
        <v>0</v>
      </c>
      <c r="AB98" s="41">
        <f>MAX(0,AA98-AC$4)</f>
        <v>0</v>
      </c>
      <c r="AC98" s="41">
        <f>Y98+AB98</f>
        <v>0</v>
      </c>
      <c r="AD98" s="41">
        <f>MAX(0,MIN(AB98,AC98-$C98))</f>
        <v>0</v>
      </c>
      <c r="AE98" s="41">
        <f>AH97*(1+AF$4/12)</f>
        <v>0</v>
      </c>
      <c r="AF98" s="41">
        <f>MAX(0,AE98-AG$4)</f>
        <v>0</v>
      </c>
      <c r="AG98" s="41">
        <f>AC98+AF98</f>
        <v>0</v>
      </c>
      <c r="AH98" s="41">
        <f>MAX(0,MIN(AF98,AG98-$C98))</f>
        <v>0</v>
      </c>
      <c r="AI98" s="41">
        <f>AL97*(1+AJ$4/12)</f>
        <v>0</v>
      </c>
      <c r="AJ98" s="41">
        <f>MAX(0,AI98-AK$4)</f>
        <v>0</v>
      </c>
      <c r="AK98" s="41">
        <f>AG98+AJ98</f>
        <v>0</v>
      </c>
      <c r="AL98" s="41">
        <f>MAX(0,MIN(AJ98,AK98-$C98))</f>
        <v>0</v>
      </c>
      <c r="AM98" s="41">
        <f>AP97*(1+AN$4/12)</f>
        <v>0</v>
      </c>
      <c r="AN98" s="41">
        <f>MAX(0,AM98-AO$4)</f>
        <v>0</v>
      </c>
      <c r="AO98" s="41">
        <f>AK98+AN98</f>
        <v>0</v>
      </c>
      <c r="AP98" s="41">
        <f>MAX(0,MIN(AN98,AO98-$C98))</f>
        <v>0</v>
      </c>
      <c r="AQ98" s="41">
        <f>AT97*(1+AR$4/12)</f>
        <v>0</v>
      </c>
      <c r="AR98" s="41">
        <f>MAX(0,AQ98-AS$4)</f>
        <v>0</v>
      </c>
      <c r="AS98" s="41">
        <f>AO98+AR98</f>
        <v>0</v>
      </c>
      <c r="AT98" s="41">
        <f>MAX(0,MIN(AR98,AS98-$C98))</f>
        <v>0</v>
      </c>
    </row>
    <row r="99">
      <c r="A99" s="40" t="n">
        <v>93</v>
      </c>
      <c r="B99" s="40" t="str">
        <f>CHOOSE(MONTH(EDATE('4 Дългове'!$D$20,A99-1)),"януари","февруари","март","април","май","юни","юли","август","септември","октомври","ноември","декември")&amp;" "&amp;YEAR(EDATE('4 Дългове'!$D$20,A99-1))&amp;" г."</f>
        <v>юли 2034 г.</v>
      </c>
      <c r="C99" s="41">
        <f>$C$4-(G99+K99+O99+S99+W99+AA99+AE99+AI99+AM99+AQ99)+(H99+L99+P99+T99+X99+AB99+AF99+AJ99+AN99+AR99)</f>
        <v>470</v>
      </c>
      <c r="D99" s="41">
        <f>(G99+K99+O99+S99+W99+AA99+AE99+AI99+AM99+AQ99)-(J98+N98+R98+V98+Z98+AD98+AH98+AL98+AP98+AT98)</f>
        <v>0</v>
      </c>
      <c r="E99" s="41">
        <f>J99+N99+R99+V99+Z99+AD99+AH99+AL99+AP99+AT99</f>
        <v>0</v>
      </c>
      <c r="F99" s="40" t="str">
        <f>IF(AND(E99&lt;0.005,E98&gt;=0.005),A99,"")</f>
        <v/>
      </c>
      <c r="G99" s="41">
        <f>J98*(1+H$4/12)</f>
        <v>0</v>
      </c>
      <c r="H99" s="41">
        <f>MAX(0,G99-I$4)</f>
        <v>0</v>
      </c>
      <c r="I99" s="41">
        <f>H99</f>
        <v>0</v>
      </c>
      <c r="J99" s="41">
        <f>MAX(0,MIN(H99,I99-$C99))</f>
        <v>0</v>
      </c>
      <c r="K99" s="41">
        <f>N98*(1+L$4/12)</f>
        <v>0</v>
      </c>
      <c r="L99" s="41">
        <f>MAX(0,K99-M$4)</f>
        <v>0</v>
      </c>
      <c r="M99" s="41">
        <f>I99+L99</f>
        <v>0</v>
      </c>
      <c r="N99" s="41">
        <f>MAX(0,MIN(L99,M99-$C99))</f>
        <v>0</v>
      </c>
      <c r="O99" s="41">
        <f>R98*(1+P$4/12)</f>
        <v>0</v>
      </c>
      <c r="P99" s="41">
        <f>MAX(0,O99-Q$4)</f>
        <v>0</v>
      </c>
      <c r="Q99" s="41">
        <f>M99+P99</f>
        <v>0</v>
      </c>
      <c r="R99" s="41">
        <f>MAX(0,MIN(P99,Q99-$C99))</f>
        <v>0</v>
      </c>
      <c r="S99" s="41">
        <f>V98*(1+T$4/12)</f>
        <v>0</v>
      </c>
      <c r="T99" s="41">
        <f>MAX(0,S99-U$4)</f>
        <v>0</v>
      </c>
      <c r="U99" s="41">
        <f>Q99+T99</f>
        <v>0</v>
      </c>
      <c r="V99" s="41">
        <f>MAX(0,MIN(T99,U99-$C99))</f>
        <v>0</v>
      </c>
      <c r="W99" s="41">
        <f>Z98*(1+X$4/12)</f>
        <v>0</v>
      </c>
      <c r="X99" s="41">
        <f>MAX(0,W99-Y$4)</f>
        <v>0</v>
      </c>
      <c r="Y99" s="41">
        <f>U99+X99</f>
        <v>0</v>
      </c>
      <c r="Z99" s="41">
        <f>MAX(0,MIN(X99,Y99-$C99))</f>
        <v>0</v>
      </c>
      <c r="AA99" s="41">
        <f>AD98*(1+AB$4/12)</f>
        <v>0</v>
      </c>
      <c r="AB99" s="41">
        <f>MAX(0,AA99-AC$4)</f>
        <v>0</v>
      </c>
      <c r="AC99" s="41">
        <f>Y99+AB99</f>
        <v>0</v>
      </c>
      <c r="AD99" s="41">
        <f>MAX(0,MIN(AB99,AC99-$C99))</f>
        <v>0</v>
      </c>
      <c r="AE99" s="41">
        <f>AH98*(1+AF$4/12)</f>
        <v>0</v>
      </c>
      <c r="AF99" s="41">
        <f>MAX(0,AE99-AG$4)</f>
        <v>0</v>
      </c>
      <c r="AG99" s="41">
        <f>AC99+AF99</f>
        <v>0</v>
      </c>
      <c r="AH99" s="41">
        <f>MAX(0,MIN(AF99,AG99-$C99))</f>
        <v>0</v>
      </c>
      <c r="AI99" s="41">
        <f>AL98*(1+AJ$4/12)</f>
        <v>0</v>
      </c>
      <c r="AJ99" s="41">
        <f>MAX(0,AI99-AK$4)</f>
        <v>0</v>
      </c>
      <c r="AK99" s="41">
        <f>AG99+AJ99</f>
        <v>0</v>
      </c>
      <c r="AL99" s="41">
        <f>MAX(0,MIN(AJ99,AK99-$C99))</f>
        <v>0</v>
      </c>
      <c r="AM99" s="41">
        <f>AP98*(1+AN$4/12)</f>
        <v>0</v>
      </c>
      <c r="AN99" s="41">
        <f>MAX(0,AM99-AO$4)</f>
        <v>0</v>
      </c>
      <c r="AO99" s="41">
        <f>AK99+AN99</f>
        <v>0</v>
      </c>
      <c r="AP99" s="41">
        <f>MAX(0,MIN(AN99,AO99-$C99))</f>
        <v>0</v>
      </c>
      <c r="AQ99" s="41">
        <f>AT98*(1+AR$4/12)</f>
        <v>0</v>
      </c>
      <c r="AR99" s="41">
        <f>MAX(0,AQ99-AS$4)</f>
        <v>0</v>
      </c>
      <c r="AS99" s="41">
        <f>AO99+AR99</f>
        <v>0</v>
      </c>
      <c r="AT99" s="41">
        <f>MAX(0,MIN(AR99,AS99-$C99))</f>
        <v>0</v>
      </c>
    </row>
    <row r="100">
      <c r="A100" s="40" t="n">
        <v>94</v>
      </c>
      <c r="B100" s="40" t="str">
        <f>CHOOSE(MONTH(EDATE('4 Дългове'!$D$20,A100-1)),"януари","февруари","март","април","май","юни","юли","август","септември","октомври","ноември","декември")&amp;" "&amp;YEAR(EDATE('4 Дългове'!$D$20,A100-1))&amp;" г."</f>
        <v>август 2034 г.</v>
      </c>
      <c r="C100" s="41">
        <f>$C$4-(G100+K100+O100+S100+W100+AA100+AE100+AI100+AM100+AQ100)+(H100+L100+P100+T100+X100+AB100+AF100+AJ100+AN100+AR100)</f>
        <v>470</v>
      </c>
      <c r="D100" s="41">
        <f>(G100+K100+O100+S100+W100+AA100+AE100+AI100+AM100+AQ100)-(J99+N99+R99+V99+Z99+AD99+AH99+AL99+AP99+AT99)</f>
        <v>0</v>
      </c>
      <c r="E100" s="41">
        <f>J100+N100+R100+V100+Z100+AD100+AH100+AL100+AP100+AT100</f>
        <v>0</v>
      </c>
      <c r="F100" s="40" t="str">
        <f>IF(AND(E100&lt;0.005,E99&gt;=0.005),A100,"")</f>
        <v/>
      </c>
      <c r="G100" s="41">
        <f>J99*(1+H$4/12)</f>
        <v>0</v>
      </c>
      <c r="H100" s="41">
        <f>MAX(0,G100-I$4)</f>
        <v>0</v>
      </c>
      <c r="I100" s="41">
        <f>H100</f>
        <v>0</v>
      </c>
      <c r="J100" s="41">
        <f>MAX(0,MIN(H100,I100-$C100))</f>
        <v>0</v>
      </c>
      <c r="K100" s="41">
        <f>N99*(1+L$4/12)</f>
        <v>0</v>
      </c>
      <c r="L100" s="41">
        <f>MAX(0,K100-M$4)</f>
        <v>0</v>
      </c>
      <c r="M100" s="41">
        <f>I100+L100</f>
        <v>0</v>
      </c>
      <c r="N100" s="41">
        <f>MAX(0,MIN(L100,M100-$C100))</f>
        <v>0</v>
      </c>
      <c r="O100" s="41">
        <f>R99*(1+P$4/12)</f>
        <v>0</v>
      </c>
      <c r="P100" s="41">
        <f>MAX(0,O100-Q$4)</f>
        <v>0</v>
      </c>
      <c r="Q100" s="41">
        <f>M100+P100</f>
        <v>0</v>
      </c>
      <c r="R100" s="41">
        <f>MAX(0,MIN(P100,Q100-$C100))</f>
        <v>0</v>
      </c>
      <c r="S100" s="41">
        <f>V99*(1+T$4/12)</f>
        <v>0</v>
      </c>
      <c r="T100" s="41">
        <f>MAX(0,S100-U$4)</f>
        <v>0</v>
      </c>
      <c r="U100" s="41">
        <f>Q100+T100</f>
        <v>0</v>
      </c>
      <c r="V100" s="41">
        <f>MAX(0,MIN(T100,U100-$C100))</f>
        <v>0</v>
      </c>
      <c r="W100" s="41">
        <f>Z99*(1+X$4/12)</f>
        <v>0</v>
      </c>
      <c r="X100" s="41">
        <f>MAX(0,W100-Y$4)</f>
        <v>0</v>
      </c>
      <c r="Y100" s="41">
        <f>U100+X100</f>
        <v>0</v>
      </c>
      <c r="Z100" s="41">
        <f>MAX(0,MIN(X100,Y100-$C100))</f>
        <v>0</v>
      </c>
      <c r="AA100" s="41">
        <f>AD99*(1+AB$4/12)</f>
        <v>0</v>
      </c>
      <c r="AB100" s="41">
        <f>MAX(0,AA100-AC$4)</f>
        <v>0</v>
      </c>
      <c r="AC100" s="41">
        <f>Y100+AB100</f>
        <v>0</v>
      </c>
      <c r="AD100" s="41">
        <f>MAX(0,MIN(AB100,AC100-$C100))</f>
        <v>0</v>
      </c>
      <c r="AE100" s="41">
        <f>AH99*(1+AF$4/12)</f>
        <v>0</v>
      </c>
      <c r="AF100" s="41">
        <f>MAX(0,AE100-AG$4)</f>
        <v>0</v>
      </c>
      <c r="AG100" s="41">
        <f>AC100+AF100</f>
        <v>0</v>
      </c>
      <c r="AH100" s="41">
        <f>MAX(0,MIN(AF100,AG100-$C100))</f>
        <v>0</v>
      </c>
      <c r="AI100" s="41">
        <f>AL99*(1+AJ$4/12)</f>
        <v>0</v>
      </c>
      <c r="AJ100" s="41">
        <f>MAX(0,AI100-AK$4)</f>
        <v>0</v>
      </c>
      <c r="AK100" s="41">
        <f>AG100+AJ100</f>
        <v>0</v>
      </c>
      <c r="AL100" s="41">
        <f>MAX(0,MIN(AJ100,AK100-$C100))</f>
        <v>0</v>
      </c>
      <c r="AM100" s="41">
        <f>AP99*(1+AN$4/12)</f>
        <v>0</v>
      </c>
      <c r="AN100" s="41">
        <f>MAX(0,AM100-AO$4)</f>
        <v>0</v>
      </c>
      <c r="AO100" s="41">
        <f>AK100+AN100</f>
        <v>0</v>
      </c>
      <c r="AP100" s="41">
        <f>MAX(0,MIN(AN100,AO100-$C100))</f>
        <v>0</v>
      </c>
      <c r="AQ100" s="41">
        <f>AT99*(1+AR$4/12)</f>
        <v>0</v>
      </c>
      <c r="AR100" s="41">
        <f>MAX(0,AQ100-AS$4)</f>
        <v>0</v>
      </c>
      <c r="AS100" s="41">
        <f>AO100+AR100</f>
        <v>0</v>
      </c>
      <c r="AT100" s="41">
        <f>MAX(0,MIN(AR100,AS100-$C100))</f>
        <v>0</v>
      </c>
    </row>
    <row r="101">
      <c r="A101" s="40" t="n">
        <v>95</v>
      </c>
      <c r="B101" s="40" t="str">
        <f>CHOOSE(MONTH(EDATE('4 Дългове'!$D$20,A101-1)),"януари","февруари","март","април","май","юни","юли","август","септември","октомври","ноември","декември")&amp;" "&amp;YEAR(EDATE('4 Дългове'!$D$20,A101-1))&amp;" г."</f>
        <v>септември 2034 г.</v>
      </c>
      <c r="C101" s="41">
        <f>$C$4-(G101+K101+O101+S101+W101+AA101+AE101+AI101+AM101+AQ101)+(H101+L101+P101+T101+X101+AB101+AF101+AJ101+AN101+AR101)</f>
        <v>470</v>
      </c>
      <c r="D101" s="41">
        <f>(G101+K101+O101+S101+W101+AA101+AE101+AI101+AM101+AQ101)-(J100+N100+R100+V100+Z100+AD100+AH100+AL100+AP100+AT100)</f>
        <v>0</v>
      </c>
      <c r="E101" s="41">
        <f>J101+N101+R101+V101+Z101+AD101+AH101+AL101+AP101+AT101</f>
        <v>0</v>
      </c>
      <c r="F101" s="40" t="str">
        <f>IF(AND(E101&lt;0.005,E100&gt;=0.005),A101,"")</f>
        <v/>
      </c>
      <c r="G101" s="41">
        <f>J100*(1+H$4/12)</f>
        <v>0</v>
      </c>
      <c r="H101" s="41">
        <f>MAX(0,G101-I$4)</f>
        <v>0</v>
      </c>
      <c r="I101" s="41">
        <f>H101</f>
        <v>0</v>
      </c>
      <c r="J101" s="41">
        <f>MAX(0,MIN(H101,I101-$C101))</f>
        <v>0</v>
      </c>
      <c r="K101" s="41">
        <f>N100*(1+L$4/12)</f>
        <v>0</v>
      </c>
      <c r="L101" s="41">
        <f>MAX(0,K101-M$4)</f>
        <v>0</v>
      </c>
      <c r="M101" s="41">
        <f>I101+L101</f>
        <v>0</v>
      </c>
      <c r="N101" s="41">
        <f>MAX(0,MIN(L101,M101-$C101))</f>
        <v>0</v>
      </c>
      <c r="O101" s="41">
        <f>R100*(1+P$4/12)</f>
        <v>0</v>
      </c>
      <c r="P101" s="41">
        <f>MAX(0,O101-Q$4)</f>
        <v>0</v>
      </c>
      <c r="Q101" s="41">
        <f>M101+P101</f>
        <v>0</v>
      </c>
      <c r="R101" s="41">
        <f>MAX(0,MIN(P101,Q101-$C101))</f>
        <v>0</v>
      </c>
      <c r="S101" s="41">
        <f>V100*(1+T$4/12)</f>
        <v>0</v>
      </c>
      <c r="T101" s="41">
        <f>MAX(0,S101-U$4)</f>
        <v>0</v>
      </c>
      <c r="U101" s="41">
        <f>Q101+T101</f>
        <v>0</v>
      </c>
      <c r="V101" s="41">
        <f>MAX(0,MIN(T101,U101-$C101))</f>
        <v>0</v>
      </c>
      <c r="W101" s="41">
        <f>Z100*(1+X$4/12)</f>
        <v>0</v>
      </c>
      <c r="X101" s="41">
        <f>MAX(0,W101-Y$4)</f>
        <v>0</v>
      </c>
      <c r="Y101" s="41">
        <f>U101+X101</f>
        <v>0</v>
      </c>
      <c r="Z101" s="41">
        <f>MAX(0,MIN(X101,Y101-$C101))</f>
        <v>0</v>
      </c>
      <c r="AA101" s="41">
        <f>AD100*(1+AB$4/12)</f>
        <v>0</v>
      </c>
      <c r="AB101" s="41">
        <f>MAX(0,AA101-AC$4)</f>
        <v>0</v>
      </c>
      <c r="AC101" s="41">
        <f>Y101+AB101</f>
        <v>0</v>
      </c>
      <c r="AD101" s="41">
        <f>MAX(0,MIN(AB101,AC101-$C101))</f>
        <v>0</v>
      </c>
      <c r="AE101" s="41">
        <f>AH100*(1+AF$4/12)</f>
        <v>0</v>
      </c>
      <c r="AF101" s="41">
        <f>MAX(0,AE101-AG$4)</f>
        <v>0</v>
      </c>
      <c r="AG101" s="41">
        <f>AC101+AF101</f>
        <v>0</v>
      </c>
      <c r="AH101" s="41">
        <f>MAX(0,MIN(AF101,AG101-$C101))</f>
        <v>0</v>
      </c>
      <c r="AI101" s="41">
        <f>AL100*(1+AJ$4/12)</f>
        <v>0</v>
      </c>
      <c r="AJ101" s="41">
        <f>MAX(0,AI101-AK$4)</f>
        <v>0</v>
      </c>
      <c r="AK101" s="41">
        <f>AG101+AJ101</f>
        <v>0</v>
      </c>
      <c r="AL101" s="41">
        <f>MAX(0,MIN(AJ101,AK101-$C101))</f>
        <v>0</v>
      </c>
      <c r="AM101" s="41">
        <f>AP100*(1+AN$4/12)</f>
        <v>0</v>
      </c>
      <c r="AN101" s="41">
        <f>MAX(0,AM101-AO$4)</f>
        <v>0</v>
      </c>
      <c r="AO101" s="41">
        <f>AK101+AN101</f>
        <v>0</v>
      </c>
      <c r="AP101" s="41">
        <f>MAX(0,MIN(AN101,AO101-$C101))</f>
        <v>0</v>
      </c>
      <c r="AQ101" s="41">
        <f>AT100*(1+AR$4/12)</f>
        <v>0</v>
      </c>
      <c r="AR101" s="41">
        <f>MAX(0,AQ101-AS$4)</f>
        <v>0</v>
      </c>
      <c r="AS101" s="41">
        <f>AO101+AR101</f>
        <v>0</v>
      </c>
      <c r="AT101" s="41">
        <f>MAX(0,MIN(AR101,AS101-$C101))</f>
        <v>0</v>
      </c>
    </row>
    <row r="102">
      <c r="A102" s="40" t="n">
        <v>96</v>
      </c>
      <c r="B102" s="40" t="str">
        <f>CHOOSE(MONTH(EDATE('4 Дългове'!$D$20,A102-1)),"януари","февруари","март","април","май","юни","юли","август","септември","октомври","ноември","декември")&amp;" "&amp;YEAR(EDATE('4 Дългове'!$D$20,A102-1))&amp;" г."</f>
        <v>октомври 2034 г.</v>
      </c>
      <c r="C102" s="41">
        <f>$C$4-(G102+K102+O102+S102+W102+AA102+AE102+AI102+AM102+AQ102)+(H102+L102+P102+T102+X102+AB102+AF102+AJ102+AN102+AR102)</f>
        <v>470</v>
      </c>
      <c r="D102" s="41">
        <f>(G102+K102+O102+S102+W102+AA102+AE102+AI102+AM102+AQ102)-(J101+N101+R101+V101+Z101+AD101+AH101+AL101+AP101+AT101)</f>
        <v>0</v>
      </c>
      <c r="E102" s="41">
        <f>J102+N102+R102+V102+Z102+AD102+AH102+AL102+AP102+AT102</f>
        <v>0</v>
      </c>
      <c r="F102" s="40" t="str">
        <f>IF(AND(E102&lt;0.005,E101&gt;=0.005),A102,"")</f>
        <v/>
      </c>
      <c r="G102" s="41">
        <f>J101*(1+H$4/12)</f>
        <v>0</v>
      </c>
      <c r="H102" s="41">
        <f>MAX(0,G102-I$4)</f>
        <v>0</v>
      </c>
      <c r="I102" s="41">
        <f>H102</f>
        <v>0</v>
      </c>
      <c r="J102" s="41">
        <f>MAX(0,MIN(H102,I102-$C102))</f>
        <v>0</v>
      </c>
      <c r="K102" s="41">
        <f>N101*(1+L$4/12)</f>
        <v>0</v>
      </c>
      <c r="L102" s="41">
        <f>MAX(0,K102-M$4)</f>
        <v>0</v>
      </c>
      <c r="M102" s="41">
        <f>I102+L102</f>
        <v>0</v>
      </c>
      <c r="N102" s="41">
        <f>MAX(0,MIN(L102,M102-$C102))</f>
        <v>0</v>
      </c>
      <c r="O102" s="41">
        <f>R101*(1+P$4/12)</f>
        <v>0</v>
      </c>
      <c r="P102" s="41">
        <f>MAX(0,O102-Q$4)</f>
        <v>0</v>
      </c>
      <c r="Q102" s="41">
        <f>M102+P102</f>
        <v>0</v>
      </c>
      <c r="R102" s="41">
        <f>MAX(0,MIN(P102,Q102-$C102))</f>
        <v>0</v>
      </c>
      <c r="S102" s="41">
        <f>V101*(1+T$4/12)</f>
        <v>0</v>
      </c>
      <c r="T102" s="41">
        <f>MAX(0,S102-U$4)</f>
        <v>0</v>
      </c>
      <c r="U102" s="41">
        <f>Q102+T102</f>
        <v>0</v>
      </c>
      <c r="V102" s="41">
        <f>MAX(0,MIN(T102,U102-$C102))</f>
        <v>0</v>
      </c>
      <c r="W102" s="41">
        <f>Z101*(1+X$4/12)</f>
        <v>0</v>
      </c>
      <c r="X102" s="41">
        <f>MAX(0,W102-Y$4)</f>
        <v>0</v>
      </c>
      <c r="Y102" s="41">
        <f>U102+X102</f>
        <v>0</v>
      </c>
      <c r="Z102" s="41">
        <f>MAX(0,MIN(X102,Y102-$C102))</f>
        <v>0</v>
      </c>
      <c r="AA102" s="41">
        <f>AD101*(1+AB$4/12)</f>
        <v>0</v>
      </c>
      <c r="AB102" s="41">
        <f>MAX(0,AA102-AC$4)</f>
        <v>0</v>
      </c>
      <c r="AC102" s="41">
        <f>Y102+AB102</f>
        <v>0</v>
      </c>
      <c r="AD102" s="41">
        <f>MAX(0,MIN(AB102,AC102-$C102))</f>
        <v>0</v>
      </c>
      <c r="AE102" s="41">
        <f>AH101*(1+AF$4/12)</f>
        <v>0</v>
      </c>
      <c r="AF102" s="41">
        <f>MAX(0,AE102-AG$4)</f>
        <v>0</v>
      </c>
      <c r="AG102" s="41">
        <f>AC102+AF102</f>
        <v>0</v>
      </c>
      <c r="AH102" s="41">
        <f>MAX(0,MIN(AF102,AG102-$C102))</f>
        <v>0</v>
      </c>
      <c r="AI102" s="41">
        <f>AL101*(1+AJ$4/12)</f>
        <v>0</v>
      </c>
      <c r="AJ102" s="41">
        <f>MAX(0,AI102-AK$4)</f>
        <v>0</v>
      </c>
      <c r="AK102" s="41">
        <f>AG102+AJ102</f>
        <v>0</v>
      </c>
      <c r="AL102" s="41">
        <f>MAX(0,MIN(AJ102,AK102-$C102))</f>
        <v>0</v>
      </c>
      <c r="AM102" s="41">
        <f>AP101*(1+AN$4/12)</f>
        <v>0</v>
      </c>
      <c r="AN102" s="41">
        <f>MAX(0,AM102-AO$4)</f>
        <v>0</v>
      </c>
      <c r="AO102" s="41">
        <f>AK102+AN102</f>
        <v>0</v>
      </c>
      <c r="AP102" s="41">
        <f>MAX(0,MIN(AN102,AO102-$C102))</f>
        <v>0</v>
      </c>
      <c r="AQ102" s="41">
        <f>AT101*(1+AR$4/12)</f>
        <v>0</v>
      </c>
      <c r="AR102" s="41">
        <f>MAX(0,AQ102-AS$4)</f>
        <v>0</v>
      </c>
      <c r="AS102" s="41">
        <f>AO102+AR102</f>
        <v>0</v>
      </c>
      <c r="AT102" s="41">
        <f>MAX(0,MIN(AR102,AS102-$C102))</f>
        <v>0</v>
      </c>
    </row>
    <row r="103">
      <c r="A103" s="40" t="n">
        <v>97</v>
      </c>
      <c r="B103" s="40" t="str">
        <f>CHOOSE(MONTH(EDATE('4 Дългове'!$D$20,A103-1)),"януари","февруари","март","април","май","юни","юли","август","септември","октомври","ноември","декември")&amp;" "&amp;YEAR(EDATE('4 Дългове'!$D$20,A103-1))&amp;" г."</f>
        <v>ноември 2034 г.</v>
      </c>
      <c r="C103" s="41">
        <f>$C$4-(G103+K103+O103+S103+W103+AA103+AE103+AI103+AM103+AQ103)+(H103+L103+P103+T103+X103+AB103+AF103+AJ103+AN103+AR103)</f>
        <v>470</v>
      </c>
      <c r="D103" s="41">
        <f>(G103+K103+O103+S103+W103+AA103+AE103+AI103+AM103+AQ103)-(J102+N102+R102+V102+Z102+AD102+AH102+AL102+AP102+AT102)</f>
        <v>0</v>
      </c>
      <c r="E103" s="41">
        <f>J103+N103+R103+V103+Z103+AD103+AH103+AL103+AP103+AT103</f>
        <v>0</v>
      </c>
      <c r="F103" s="40" t="str">
        <f>IF(AND(E103&lt;0.005,E102&gt;=0.005),A103,"")</f>
        <v/>
      </c>
      <c r="G103" s="41">
        <f>J102*(1+H$4/12)</f>
        <v>0</v>
      </c>
      <c r="H103" s="41">
        <f>MAX(0,G103-I$4)</f>
        <v>0</v>
      </c>
      <c r="I103" s="41">
        <f>H103</f>
        <v>0</v>
      </c>
      <c r="J103" s="41">
        <f>MAX(0,MIN(H103,I103-$C103))</f>
        <v>0</v>
      </c>
      <c r="K103" s="41">
        <f>N102*(1+L$4/12)</f>
        <v>0</v>
      </c>
      <c r="L103" s="41">
        <f>MAX(0,K103-M$4)</f>
        <v>0</v>
      </c>
      <c r="M103" s="41">
        <f>I103+L103</f>
        <v>0</v>
      </c>
      <c r="N103" s="41">
        <f>MAX(0,MIN(L103,M103-$C103))</f>
        <v>0</v>
      </c>
      <c r="O103" s="41">
        <f>R102*(1+P$4/12)</f>
        <v>0</v>
      </c>
      <c r="P103" s="41">
        <f>MAX(0,O103-Q$4)</f>
        <v>0</v>
      </c>
      <c r="Q103" s="41">
        <f>M103+P103</f>
        <v>0</v>
      </c>
      <c r="R103" s="41">
        <f>MAX(0,MIN(P103,Q103-$C103))</f>
        <v>0</v>
      </c>
      <c r="S103" s="41">
        <f>V102*(1+T$4/12)</f>
        <v>0</v>
      </c>
      <c r="T103" s="41">
        <f>MAX(0,S103-U$4)</f>
        <v>0</v>
      </c>
      <c r="U103" s="41">
        <f>Q103+T103</f>
        <v>0</v>
      </c>
      <c r="V103" s="41">
        <f>MAX(0,MIN(T103,U103-$C103))</f>
        <v>0</v>
      </c>
      <c r="W103" s="41">
        <f>Z102*(1+X$4/12)</f>
        <v>0</v>
      </c>
      <c r="X103" s="41">
        <f>MAX(0,W103-Y$4)</f>
        <v>0</v>
      </c>
      <c r="Y103" s="41">
        <f>U103+X103</f>
        <v>0</v>
      </c>
      <c r="Z103" s="41">
        <f>MAX(0,MIN(X103,Y103-$C103))</f>
        <v>0</v>
      </c>
      <c r="AA103" s="41">
        <f>AD102*(1+AB$4/12)</f>
        <v>0</v>
      </c>
      <c r="AB103" s="41">
        <f>MAX(0,AA103-AC$4)</f>
        <v>0</v>
      </c>
      <c r="AC103" s="41">
        <f>Y103+AB103</f>
        <v>0</v>
      </c>
      <c r="AD103" s="41">
        <f>MAX(0,MIN(AB103,AC103-$C103))</f>
        <v>0</v>
      </c>
      <c r="AE103" s="41">
        <f>AH102*(1+AF$4/12)</f>
        <v>0</v>
      </c>
      <c r="AF103" s="41">
        <f>MAX(0,AE103-AG$4)</f>
        <v>0</v>
      </c>
      <c r="AG103" s="41">
        <f>AC103+AF103</f>
        <v>0</v>
      </c>
      <c r="AH103" s="41">
        <f>MAX(0,MIN(AF103,AG103-$C103))</f>
        <v>0</v>
      </c>
      <c r="AI103" s="41">
        <f>AL102*(1+AJ$4/12)</f>
        <v>0</v>
      </c>
      <c r="AJ103" s="41">
        <f>MAX(0,AI103-AK$4)</f>
        <v>0</v>
      </c>
      <c r="AK103" s="41">
        <f>AG103+AJ103</f>
        <v>0</v>
      </c>
      <c r="AL103" s="41">
        <f>MAX(0,MIN(AJ103,AK103-$C103))</f>
        <v>0</v>
      </c>
      <c r="AM103" s="41">
        <f>AP102*(1+AN$4/12)</f>
        <v>0</v>
      </c>
      <c r="AN103" s="41">
        <f>MAX(0,AM103-AO$4)</f>
        <v>0</v>
      </c>
      <c r="AO103" s="41">
        <f>AK103+AN103</f>
        <v>0</v>
      </c>
      <c r="AP103" s="41">
        <f>MAX(0,MIN(AN103,AO103-$C103))</f>
        <v>0</v>
      </c>
      <c r="AQ103" s="41">
        <f>AT102*(1+AR$4/12)</f>
        <v>0</v>
      </c>
      <c r="AR103" s="41">
        <f>MAX(0,AQ103-AS$4)</f>
        <v>0</v>
      </c>
      <c r="AS103" s="41">
        <f>AO103+AR103</f>
        <v>0</v>
      </c>
      <c r="AT103" s="41">
        <f>MAX(0,MIN(AR103,AS103-$C103))</f>
        <v>0</v>
      </c>
    </row>
    <row r="104">
      <c r="A104" s="40" t="n">
        <v>98</v>
      </c>
      <c r="B104" s="40" t="str">
        <f>CHOOSE(MONTH(EDATE('4 Дългове'!$D$20,A104-1)),"януари","февруари","март","април","май","юни","юли","август","септември","октомври","ноември","декември")&amp;" "&amp;YEAR(EDATE('4 Дългове'!$D$20,A104-1))&amp;" г."</f>
        <v>декември 2034 г.</v>
      </c>
      <c r="C104" s="41">
        <f>$C$4-(G104+K104+O104+S104+W104+AA104+AE104+AI104+AM104+AQ104)+(H104+L104+P104+T104+X104+AB104+AF104+AJ104+AN104+AR104)</f>
        <v>470</v>
      </c>
      <c r="D104" s="41">
        <f>(G104+K104+O104+S104+W104+AA104+AE104+AI104+AM104+AQ104)-(J103+N103+R103+V103+Z103+AD103+AH103+AL103+AP103+AT103)</f>
        <v>0</v>
      </c>
      <c r="E104" s="41">
        <f>J104+N104+R104+V104+Z104+AD104+AH104+AL104+AP104+AT104</f>
        <v>0</v>
      </c>
      <c r="F104" s="40" t="str">
        <f>IF(AND(E104&lt;0.005,E103&gt;=0.005),A104,"")</f>
        <v/>
      </c>
      <c r="G104" s="41">
        <f>J103*(1+H$4/12)</f>
        <v>0</v>
      </c>
      <c r="H104" s="41">
        <f>MAX(0,G104-I$4)</f>
        <v>0</v>
      </c>
      <c r="I104" s="41">
        <f>H104</f>
        <v>0</v>
      </c>
      <c r="J104" s="41">
        <f>MAX(0,MIN(H104,I104-$C104))</f>
        <v>0</v>
      </c>
      <c r="K104" s="41">
        <f>N103*(1+L$4/12)</f>
        <v>0</v>
      </c>
      <c r="L104" s="41">
        <f>MAX(0,K104-M$4)</f>
        <v>0</v>
      </c>
      <c r="M104" s="41">
        <f>I104+L104</f>
        <v>0</v>
      </c>
      <c r="N104" s="41">
        <f>MAX(0,MIN(L104,M104-$C104))</f>
        <v>0</v>
      </c>
      <c r="O104" s="41">
        <f>R103*(1+P$4/12)</f>
        <v>0</v>
      </c>
      <c r="P104" s="41">
        <f>MAX(0,O104-Q$4)</f>
        <v>0</v>
      </c>
      <c r="Q104" s="41">
        <f>M104+P104</f>
        <v>0</v>
      </c>
      <c r="R104" s="41">
        <f>MAX(0,MIN(P104,Q104-$C104))</f>
        <v>0</v>
      </c>
      <c r="S104" s="41">
        <f>V103*(1+T$4/12)</f>
        <v>0</v>
      </c>
      <c r="T104" s="41">
        <f>MAX(0,S104-U$4)</f>
        <v>0</v>
      </c>
      <c r="U104" s="41">
        <f>Q104+T104</f>
        <v>0</v>
      </c>
      <c r="V104" s="41">
        <f>MAX(0,MIN(T104,U104-$C104))</f>
        <v>0</v>
      </c>
      <c r="W104" s="41">
        <f>Z103*(1+X$4/12)</f>
        <v>0</v>
      </c>
      <c r="X104" s="41">
        <f>MAX(0,W104-Y$4)</f>
        <v>0</v>
      </c>
      <c r="Y104" s="41">
        <f>U104+X104</f>
        <v>0</v>
      </c>
      <c r="Z104" s="41">
        <f>MAX(0,MIN(X104,Y104-$C104))</f>
        <v>0</v>
      </c>
      <c r="AA104" s="41">
        <f>AD103*(1+AB$4/12)</f>
        <v>0</v>
      </c>
      <c r="AB104" s="41">
        <f>MAX(0,AA104-AC$4)</f>
        <v>0</v>
      </c>
      <c r="AC104" s="41">
        <f>Y104+AB104</f>
        <v>0</v>
      </c>
      <c r="AD104" s="41">
        <f>MAX(0,MIN(AB104,AC104-$C104))</f>
        <v>0</v>
      </c>
      <c r="AE104" s="41">
        <f>AH103*(1+AF$4/12)</f>
        <v>0</v>
      </c>
      <c r="AF104" s="41">
        <f>MAX(0,AE104-AG$4)</f>
        <v>0</v>
      </c>
      <c r="AG104" s="41">
        <f>AC104+AF104</f>
        <v>0</v>
      </c>
      <c r="AH104" s="41">
        <f>MAX(0,MIN(AF104,AG104-$C104))</f>
        <v>0</v>
      </c>
      <c r="AI104" s="41">
        <f>AL103*(1+AJ$4/12)</f>
        <v>0</v>
      </c>
      <c r="AJ104" s="41">
        <f>MAX(0,AI104-AK$4)</f>
        <v>0</v>
      </c>
      <c r="AK104" s="41">
        <f>AG104+AJ104</f>
        <v>0</v>
      </c>
      <c r="AL104" s="41">
        <f>MAX(0,MIN(AJ104,AK104-$C104))</f>
        <v>0</v>
      </c>
      <c r="AM104" s="41">
        <f>AP103*(1+AN$4/12)</f>
        <v>0</v>
      </c>
      <c r="AN104" s="41">
        <f>MAX(0,AM104-AO$4)</f>
        <v>0</v>
      </c>
      <c r="AO104" s="41">
        <f>AK104+AN104</f>
        <v>0</v>
      </c>
      <c r="AP104" s="41">
        <f>MAX(0,MIN(AN104,AO104-$C104))</f>
        <v>0</v>
      </c>
      <c r="AQ104" s="41">
        <f>AT103*(1+AR$4/12)</f>
        <v>0</v>
      </c>
      <c r="AR104" s="41">
        <f>MAX(0,AQ104-AS$4)</f>
        <v>0</v>
      </c>
      <c r="AS104" s="41">
        <f>AO104+AR104</f>
        <v>0</v>
      </c>
      <c r="AT104" s="41">
        <f>MAX(0,MIN(AR104,AS104-$C104))</f>
        <v>0</v>
      </c>
    </row>
    <row r="105">
      <c r="A105" s="40" t="n">
        <v>99</v>
      </c>
      <c r="B105" s="40" t="str">
        <f>CHOOSE(MONTH(EDATE('4 Дългове'!$D$20,A105-1)),"януари","февруари","март","април","май","юни","юли","август","септември","октомври","ноември","декември")&amp;" "&amp;YEAR(EDATE('4 Дългове'!$D$20,A105-1))&amp;" г."</f>
        <v>януари 2035 г.</v>
      </c>
      <c r="C105" s="41">
        <f>$C$4-(G105+K105+O105+S105+W105+AA105+AE105+AI105+AM105+AQ105)+(H105+L105+P105+T105+X105+AB105+AF105+AJ105+AN105+AR105)</f>
        <v>470</v>
      </c>
      <c r="D105" s="41">
        <f>(G105+K105+O105+S105+W105+AA105+AE105+AI105+AM105+AQ105)-(J104+N104+R104+V104+Z104+AD104+AH104+AL104+AP104+AT104)</f>
        <v>0</v>
      </c>
      <c r="E105" s="41">
        <f>J105+N105+R105+V105+Z105+AD105+AH105+AL105+AP105+AT105</f>
        <v>0</v>
      </c>
      <c r="F105" s="40" t="str">
        <f>IF(AND(E105&lt;0.005,E104&gt;=0.005),A105,"")</f>
        <v/>
      </c>
      <c r="G105" s="41">
        <f>J104*(1+H$4/12)</f>
        <v>0</v>
      </c>
      <c r="H105" s="41">
        <f>MAX(0,G105-I$4)</f>
        <v>0</v>
      </c>
      <c r="I105" s="41">
        <f>H105</f>
        <v>0</v>
      </c>
      <c r="J105" s="41">
        <f>MAX(0,MIN(H105,I105-$C105))</f>
        <v>0</v>
      </c>
      <c r="K105" s="41">
        <f>N104*(1+L$4/12)</f>
        <v>0</v>
      </c>
      <c r="L105" s="41">
        <f>MAX(0,K105-M$4)</f>
        <v>0</v>
      </c>
      <c r="M105" s="41">
        <f>I105+L105</f>
        <v>0</v>
      </c>
      <c r="N105" s="41">
        <f>MAX(0,MIN(L105,M105-$C105))</f>
        <v>0</v>
      </c>
      <c r="O105" s="41">
        <f>R104*(1+P$4/12)</f>
        <v>0</v>
      </c>
      <c r="P105" s="41">
        <f>MAX(0,O105-Q$4)</f>
        <v>0</v>
      </c>
      <c r="Q105" s="41">
        <f>M105+P105</f>
        <v>0</v>
      </c>
      <c r="R105" s="41">
        <f>MAX(0,MIN(P105,Q105-$C105))</f>
        <v>0</v>
      </c>
      <c r="S105" s="41">
        <f>V104*(1+T$4/12)</f>
        <v>0</v>
      </c>
      <c r="T105" s="41">
        <f>MAX(0,S105-U$4)</f>
        <v>0</v>
      </c>
      <c r="U105" s="41">
        <f>Q105+T105</f>
        <v>0</v>
      </c>
      <c r="V105" s="41">
        <f>MAX(0,MIN(T105,U105-$C105))</f>
        <v>0</v>
      </c>
      <c r="W105" s="41">
        <f>Z104*(1+X$4/12)</f>
        <v>0</v>
      </c>
      <c r="X105" s="41">
        <f>MAX(0,W105-Y$4)</f>
        <v>0</v>
      </c>
      <c r="Y105" s="41">
        <f>U105+X105</f>
        <v>0</v>
      </c>
      <c r="Z105" s="41">
        <f>MAX(0,MIN(X105,Y105-$C105))</f>
        <v>0</v>
      </c>
      <c r="AA105" s="41">
        <f>AD104*(1+AB$4/12)</f>
        <v>0</v>
      </c>
      <c r="AB105" s="41">
        <f>MAX(0,AA105-AC$4)</f>
        <v>0</v>
      </c>
      <c r="AC105" s="41">
        <f>Y105+AB105</f>
        <v>0</v>
      </c>
      <c r="AD105" s="41">
        <f>MAX(0,MIN(AB105,AC105-$C105))</f>
        <v>0</v>
      </c>
      <c r="AE105" s="41">
        <f>AH104*(1+AF$4/12)</f>
        <v>0</v>
      </c>
      <c r="AF105" s="41">
        <f>MAX(0,AE105-AG$4)</f>
        <v>0</v>
      </c>
      <c r="AG105" s="41">
        <f>AC105+AF105</f>
        <v>0</v>
      </c>
      <c r="AH105" s="41">
        <f>MAX(0,MIN(AF105,AG105-$C105))</f>
        <v>0</v>
      </c>
      <c r="AI105" s="41">
        <f>AL104*(1+AJ$4/12)</f>
        <v>0</v>
      </c>
      <c r="AJ105" s="41">
        <f>MAX(0,AI105-AK$4)</f>
        <v>0</v>
      </c>
      <c r="AK105" s="41">
        <f>AG105+AJ105</f>
        <v>0</v>
      </c>
      <c r="AL105" s="41">
        <f>MAX(0,MIN(AJ105,AK105-$C105))</f>
        <v>0</v>
      </c>
      <c r="AM105" s="41">
        <f>AP104*(1+AN$4/12)</f>
        <v>0</v>
      </c>
      <c r="AN105" s="41">
        <f>MAX(0,AM105-AO$4)</f>
        <v>0</v>
      </c>
      <c r="AO105" s="41">
        <f>AK105+AN105</f>
        <v>0</v>
      </c>
      <c r="AP105" s="41">
        <f>MAX(0,MIN(AN105,AO105-$C105))</f>
        <v>0</v>
      </c>
      <c r="AQ105" s="41">
        <f>AT104*(1+AR$4/12)</f>
        <v>0</v>
      </c>
      <c r="AR105" s="41">
        <f>MAX(0,AQ105-AS$4)</f>
        <v>0</v>
      </c>
      <c r="AS105" s="41">
        <f>AO105+AR105</f>
        <v>0</v>
      </c>
      <c r="AT105" s="41">
        <f>MAX(0,MIN(AR105,AS105-$C105))</f>
        <v>0</v>
      </c>
    </row>
    <row r="106">
      <c r="A106" s="40" t="n">
        <v>100</v>
      </c>
      <c r="B106" s="40" t="str">
        <f>CHOOSE(MONTH(EDATE('4 Дългове'!$D$20,A106-1)),"януари","февруари","март","април","май","юни","юли","август","септември","октомври","ноември","декември")&amp;" "&amp;YEAR(EDATE('4 Дългове'!$D$20,A106-1))&amp;" г."</f>
        <v>февруари 2035 г.</v>
      </c>
      <c r="C106" s="41">
        <f>$C$4-(G106+K106+O106+S106+W106+AA106+AE106+AI106+AM106+AQ106)+(H106+L106+P106+T106+X106+AB106+AF106+AJ106+AN106+AR106)</f>
        <v>470</v>
      </c>
      <c r="D106" s="41">
        <f>(G106+K106+O106+S106+W106+AA106+AE106+AI106+AM106+AQ106)-(J105+N105+R105+V105+Z105+AD105+AH105+AL105+AP105+AT105)</f>
        <v>0</v>
      </c>
      <c r="E106" s="41">
        <f>J106+N106+R106+V106+Z106+AD106+AH106+AL106+AP106+AT106</f>
        <v>0</v>
      </c>
      <c r="F106" s="40" t="str">
        <f>IF(AND(E106&lt;0.005,E105&gt;=0.005),A106,"")</f>
        <v/>
      </c>
      <c r="G106" s="41">
        <f>J105*(1+H$4/12)</f>
        <v>0</v>
      </c>
      <c r="H106" s="41">
        <f>MAX(0,G106-I$4)</f>
        <v>0</v>
      </c>
      <c r="I106" s="41">
        <f>H106</f>
        <v>0</v>
      </c>
      <c r="J106" s="41">
        <f>MAX(0,MIN(H106,I106-$C106))</f>
        <v>0</v>
      </c>
      <c r="K106" s="41">
        <f>N105*(1+L$4/12)</f>
        <v>0</v>
      </c>
      <c r="L106" s="41">
        <f>MAX(0,K106-M$4)</f>
        <v>0</v>
      </c>
      <c r="M106" s="41">
        <f>I106+L106</f>
        <v>0</v>
      </c>
      <c r="N106" s="41">
        <f>MAX(0,MIN(L106,M106-$C106))</f>
        <v>0</v>
      </c>
      <c r="O106" s="41">
        <f>R105*(1+P$4/12)</f>
        <v>0</v>
      </c>
      <c r="P106" s="41">
        <f>MAX(0,O106-Q$4)</f>
        <v>0</v>
      </c>
      <c r="Q106" s="41">
        <f>M106+P106</f>
        <v>0</v>
      </c>
      <c r="R106" s="41">
        <f>MAX(0,MIN(P106,Q106-$C106))</f>
        <v>0</v>
      </c>
      <c r="S106" s="41">
        <f>V105*(1+T$4/12)</f>
        <v>0</v>
      </c>
      <c r="T106" s="41">
        <f>MAX(0,S106-U$4)</f>
        <v>0</v>
      </c>
      <c r="U106" s="41">
        <f>Q106+T106</f>
        <v>0</v>
      </c>
      <c r="V106" s="41">
        <f>MAX(0,MIN(T106,U106-$C106))</f>
        <v>0</v>
      </c>
      <c r="W106" s="41">
        <f>Z105*(1+X$4/12)</f>
        <v>0</v>
      </c>
      <c r="X106" s="41">
        <f>MAX(0,W106-Y$4)</f>
        <v>0</v>
      </c>
      <c r="Y106" s="41">
        <f>U106+X106</f>
        <v>0</v>
      </c>
      <c r="Z106" s="41">
        <f>MAX(0,MIN(X106,Y106-$C106))</f>
        <v>0</v>
      </c>
      <c r="AA106" s="41">
        <f>AD105*(1+AB$4/12)</f>
        <v>0</v>
      </c>
      <c r="AB106" s="41">
        <f>MAX(0,AA106-AC$4)</f>
        <v>0</v>
      </c>
      <c r="AC106" s="41">
        <f>Y106+AB106</f>
        <v>0</v>
      </c>
      <c r="AD106" s="41">
        <f>MAX(0,MIN(AB106,AC106-$C106))</f>
        <v>0</v>
      </c>
      <c r="AE106" s="41">
        <f>AH105*(1+AF$4/12)</f>
        <v>0</v>
      </c>
      <c r="AF106" s="41">
        <f>MAX(0,AE106-AG$4)</f>
        <v>0</v>
      </c>
      <c r="AG106" s="41">
        <f>AC106+AF106</f>
        <v>0</v>
      </c>
      <c r="AH106" s="41">
        <f>MAX(0,MIN(AF106,AG106-$C106))</f>
        <v>0</v>
      </c>
      <c r="AI106" s="41">
        <f>AL105*(1+AJ$4/12)</f>
        <v>0</v>
      </c>
      <c r="AJ106" s="41">
        <f>MAX(0,AI106-AK$4)</f>
        <v>0</v>
      </c>
      <c r="AK106" s="41">
        <f>AG106+AJ106</f>
        <v>0</v>
      </c>
      <c r="AL106" s="41">
        <f>MAX(0,MIN(AJ106,AK106-$C106))</f>
        <v>0</v>
      </c>
      <c r="AM106" s="41">
        <f>AP105*(1+AN$4/12)</f>
        <v>0</v>
      </c>
      <c r="AN106" s="41">
        <f>MAX(0,AM106-AO$4)</f>
        <v>0</v>
      </c>
      <c r="AO106" s="41">
        <f>AK106+AN106</f>
        <v>0</v>
      </c>
      <c r="AP106" s="41">
        <f>MAX(0,MIN(AN106,AO106-$C106))</f>
        <v>0</v>
      </c>
      <c r="AQ106" s="41">
        <f>AT105*(1+AR$4/12)</f>
        <v>0</v>
      </c>
      <c r="AR106" s="41">
        <f>MAX(0,AQ106-AS$4)</f>
        <v>0</v>
      </c>
      <c r="AS106" s="41">
        <f>AO106+AR106</f>
        <v>0</v>
      </c>
      <c r="AT106" s="41">
        <f>MAX(0,MIN(AR106,AS106-$C106))</f>
        <v>0</v>
      </c>
    </row>
    <row r="107">
      <c r="A107" s="40" t="n">
        <v>101</v>
      </c>
      <c r="B107" s="40" t="str">
        <f>CHOOSE(MONTH(EDATE('4 Дългове'!$D$20,A107-1)),"януари","февруари","март","април","май","юни","юли","август","септември","октомври","ноември","декември")&amp;" "&amp;YEAR(EDATE('4 Дългове'!$D$20,A107-1))&amp;" г."</f>
        <v>март 2035 г.</v>
      </c>
      <c r="C107" s="41">
        <f>$C$4-(G107+K107+O107+S107+W107+AA107+AE107+AI107+AM107+AQ107)+(H107+L107+P107+T107+X107+AB107+AF107+AJ107+AN107+AR107)</f>
        <v>470</v>
      </c>
      <c r="D107" s="41">
        <f>(G107+K107+O107+S107+W107+AA107+AE107+AI107+AM107+AQ107)-(J106+N106+R106+V106+Z106+AD106+AH106+AL106+AP106+AT106)</f>
        <v>0</v>
      </c>
      <c r="E107" s="41">
        <f>J107+N107+R107+V107+Z107+AD107+AH107+AL107+AP107+AT107</f>
        <v>0</v>
      </c>
      <c r="F107" s="40" t="str">
        <f>IF(AND(E107&lt;0.005,E106&gt;=0.005),A107,"")</f>
        <v/>
      </c>
      <c r="G107" s="41">
        <f>J106*(1+H$4/12)</f>
        <v>0</v>
      </c>
      <c r="H107" s="41">
        <f>MAX(0,G107-I$4)</f>
        <v>0</v>
      </c>
      <c r="I107" s="41">
        <f>H107</f>
        <v>0</v>
      </c>
      <c r="J107" s="41">
        <f>MAX(0,MIN(H107,I107-$C107))</f>
        <v>0</v>
      </c>
      <c r="K107" s="41">
        <f>N106*(1+L$4/12)</f>
        <v>0</v>
      </c>
      <c r="L107" s="41">
        <f>MAX(0,K107-M$4)</f>
        <v>0</v>
      </c>
      <c r="M107" s="41">
        <f>I107+L107</f>
        <v>0</v>
      </c>
      <c r="N107" s="41">
        <f>MAX(0,MIN(L107,M107-$C107))</f>
        <v>0</v>
      </c>
      <c r="O107" s="41">
        <f>R106*(1+P$4/12)</f>
        <v>0</v>
      </c>
      <c r="P107" s="41">
        <f>MAX(0,O107-Q$4)</f>
        <v>0</v>
      </c>
      <c r="Q107" s="41">
        <f>M107+P107</f>
        <v>0</v>
      </c>
      <c r="R107" s="41">
        <f>MAX(0,MIN(P107,Q107-$C107))</f>
        <v>0</v>
      </c>
      <c r="S107" s="41">
        <f>V106*(1+T$4/12)</f>
        <v>0</v>
      </c>
      <c r="T107" s="41">
        <f>MAX(0,S107-U$4)</f>
        <v>0</v>
      </c>
      <c r="U107" s="41">
        <f>Q107+T107</f>
        <v>0</v>
      </c>
      <c r="V107" s="41">
        <f>MAX(0,MIN(T107,U107-$C107))</f>
        <v>0</v>
      </c>
      <c r="W107" s="41">
        <f>Z106*(1+X$4/12)</f>
        <v>0</v>
      </c>
      <c r="X107" s="41">
        <f>MAX(0,W107-Y$4)</f>
        <v>0</v>
      </c>
      <c r="Y107" s="41">
        <f>U107+X107</f>
        <v>0</v>
      </c>
      <c r="Z107" s="41">
        <f>MAX(0,MIN(X107,Y107-$C107))</f>
        <v>0</v>
      </c>
      <c r="AA107" s="41">
        <f>AD106*(1+AB$4/12)</f>
        <v>0</v>
      </c>
      <c r="AB107" s="41">
        <f>MAX(0,AA107-AC$4)</f>
        <v>0</v>
      </c>
      <c r="AC107" s="41">
        <f>Y107+AB107</f>
        <v>0</v>
      </c>
      <c r="AD107" s="41">
        <f>MAX(0,MIN(AB107,AC107-$C107))</f>
        <v>0</v>
      </c>
      <c r="AE107" s="41">
        <f>AH106*(1+AF$4/12)</f>
        <v>0</v>
      </c>
      <c r="AF107" s="41">
        <f>MAX(0,AE107-AG$4)</f>
        <v>0</v>
      </c>
      <c r="AG107" s="41">
        <f>AC107+AF107</f>
        <v>0</v>
      </c>
      <c r="AH107" s="41">
        <f>MAX(0,MIN(AF107,AG107-$C107))</f>
        <v>0</v>
      </c>
      <c r="AI107" s="41">
        <f>AL106*(1+AJ$4/12)</f>
        <v>0</v>
      </c>
      <c r="AJ107" s="41">
        <f>MAX(0,AI107-AK$4)</f>
        <v>0</v>
      </c>
      <c r="AK107" s="41">
        <f>AG107+AJ107</f>
        <v>0</v>
      </c>
      <c r="AL107" s="41">
        <f>MAX(0,MIN(AJ107,AK107-$C107))</f>
        <v>0</v>
      </c>
      <c r="AM107" s="41">
        <f>AP106*(1+AN$4/12)</f>
        <v>0</v>
      </c>
      <c r="AN107" s="41">
        <f>MAX(0,AM107-AO$4)</f>
        <v>0</v>
      </c>
      <c r="AO107" s="41">
        <f>AK107+AN107</f>
        <v>0</v>
      </c>
      <c r="AP107" s="41">
        <f>MAX(0,MIN(AN107,AO107-$C107))</f>
        <v>0</v>
      </c>
      <c r="AQ107" s="41">
        <f>AT106*(1+AR$4/12)</f>
        <v>0</v>
      </c>
      <c r="AR107" s="41">
        <f>MAX(0,AQ107-AS$4)</f>
        <v>0</v>
      </c>
      <c r="AS107" s="41">
        <f>AO107+AR107</f>
        <v>0</v>
      </c>
      <c r="AT107" s="41">
        <f>MAX(0,MIN(AR107,AS107-$C107))</f>
        <v>0</v>
      </c>
    </row>
    <row r="108">
      <c r="A108" s="40" t="n">
        <v>102</v>
      </c>
      <c r="B108" s="40" t="str">
        <f>CHOOSE(MONTH(EDATE('4 Дългове'!$D$20,A108-1)),"януари","февруари","март","април","май","юни","юли","август","септември","октомври","ноември","декември")&amp;" "&amp;YEAR(EDATE('4 Дългове'!$D$20,A108-1))&amp;" г."</f>
        <v>април 2035 г.</v>
      </c>
      <c r="C108" s="41">
        <f>$C$4-(G108+K108+O108+S108+W108+AA108+AE108+AI108+AM108+AQ108)+(H108+L108+P108+T108+X108+AB108+AF108+AJ108+AN108+AR108)</f>
        <v>470</v>
      </c>
      <c r="D108" s="41">
        <f>(G108+K108+O108+S108+W108+AA108+AE108+AI108+AM108+AQ108)-(J107+N107+R107+V107+Z107+AD107+AH107+AL107+AP107+AT107)</f>
        <v>0</v>
      </c>
      <c r="E108" s="41">
        <f>J108+N108+R108+V108+Z108+AD108+AH108+AL108+AP108+AT108</f>
        <v>0</v>
      </c>
      <c r="F108" s="40" t="str">
        <f>IF(AND(E108&lt;0.005,E107&gt;=0.005),A108,"")</f>
        <v/>
      </c>
      <c r="G108" s="41">
        <f>J107*(1+H$4/12)</f>
        <v>0</v>
      </c>
      <c r="H108" s="41">
        <f>MAX(0,G108-I$4)</f>
        <v>0</v>
      </c>
      <c r="I108" s="41">
        <f>H108</f>
        <v>0</v>
      </c>
      <c r="J108" s="41">
        <f>MAX(0,MIN(H108,I108-$C108))</f>
        <v>0</v>
      </c>
      <c r="K108" s="41">
        <f>N107*(1+L$4/12)</f>
        <v>0</v>
      </c>
      <c r="L108" s="41">
        <f>MAX(0,K108-M$4)</f>
        <v>0</v>
      </c>
      <c r="M108" s="41">
        <f>I108+L108</f>
        <v>0</v>
      </c>
      <c r="N108" s="41">
        <f>MAX(0,MIN(L108,M108-$C108))</f>
        <v>0</v>
      </c>
      <c r="O108" s="41">
        <f>R107*(1+P$4/12)</f>
        <v>0</v>
      </c>
      <c r="P108" s="41">
        <f>MAX(0,O108-Q$4)</f>
        <v>0</v>
      </c>
      <c r="Q108" s="41">
        <f>M108+P108</f>
        <v>0</v>
      </c>
      <c r="R108" s="41">
        <f>MAX(0,MIN(P108,Q108-$C108))</f>
        <v>0</v>
      </c>
      <c r="S108" s="41">
        <f>V107*(1+T$4/12)</f>
        <v>0</v>
      </c>
      <c r="T108" s="41">
        <f>MAX(0,S108-U$4)</f>
        <v>0</v>
      </c>
      <c r="U108" s="41">
        <f>Q108+T108</f>
        <v>0</v>
      </c>
      <c r="V108" s="41">
        <f>MAX(0,MIN(T108,U108-$C108))</f>
        <v>0</v>
      </c>
      <c r="W108" s="41">
        <f>Z107*(1+X$4/12)</f>
        <v>0</v>
      </c>
      <c r="X108" s="41">
        <f>MAX(0,W108-Y$4)</f>
        <v>0</v>
      </c>
      <c r="Y108" s="41">
        <f>U108+X108</f>
        <v>0</v>
      </c>
      <c r="Z108" s="41">
        <f>MAX(0,MIN(X108,Y108-$C108))</f>
        <v>0</v>
      </c>
      <c r="AA108" s="41">
        <f>AD107*(1+AB$4/12)</f>
        <v>0</v>
      </c>
      <c r="AB108" s="41">
        <f>MAX(0,AA108-AC$4)</f>
        <v>0</v>
      </c>
      <c r="AC108" s="41">
        <f>Y108+AB108</f>
        <v>0</v>
      </c>
      <c r="AD108" s="41">
        <f>MAX(0,MIN(AB108,AC108-$C108))</f>
        <v>0</v>
      </c>
      <c r="AE108" s="41">
        <f>AH107*(1+AF$4/12)</f>
        <v>0</v>
      </c>
      <c r="AF108" s="41">
        <f>MAX(0,AE108-AG$4)</f>
        <v>0</v>
      </c>
      <c r="AG108" s="41">
        <f>AC108+AF108</f>
        <v>0</v>
      </c>
      <c r="AH108" s="41">
        <f>MAX(0,MIN(AF108,AG108-$C108))</f>
        <v>0</v>
      </c>
      <c r="AI108" s="41">
        <f>AL107*(1+AJ$4/12)</f>
        <v>0</v>
      </c>
      <c r="AJ108" s="41">
        <f>MAX(0,AI108-AK$4)</f>
        <v>0</v>
      </c>
      <c r="AK108" s="41">
        <f>AG108+AJ108</f>
        <v>0</v>
      </c>
      <c r="AL108" s="41">
        <f>MAX(0,MIN(AJ108,AK108-$C108))</f>
        <v>0</v>
      </c>
      <c r="AM108" s="41">
        <f>AP107*(1+AN$4/12)</f>
        <v>0</v>
      </c>
      <c r="AN108" s="41">
        <f>MAX(0,AM108-AO$4)</f>
        <v>0</v>
      </c>
      <c r="AO108" s="41">
        <f>AK108+AN108</f>
        <v>0</v>
      </c>
      <c r="AP108" s="41">
        <f>MAX(0,MIN(AN108,AO108-$C108))</f>
        <v>0</v>
      </c>
      <c r="AQ108" s="41">
        <f>AT107*(1+AR$4/12)</f>
        <v>0</v>
      </c>
      <c r="AR108" s="41">
        <f>MAX(0,AQ108-AS$4)</f>
        <v>0</v>
      </c>
      <c r="AS108" s="41">
        <f>AO108+AR108</f>
        <v>0</v>
      </c>
      <c r="AT108" s="41">
        <f>MAX(0,MIN(AR108,AS108-$C108))</f>
        <v>0</v>
      </c>
    </row>
    <row r="109">
      <c r="A109" s="40" t="n">
        <v>103</v>
      </c>
      <c r="B109" s="40" t="str">
        <f>CHOOSE(MONTH(EDATE('4 Дългове'!$D$20,A109-1)),"януари","февруари","март","април","май","юни","юли","август","септември","октомври","ноември","декември")&amp;" "&amp;YEAR(EDATE('4 Дългове'!$D$20,A109-1))&amp;" г."</f>
        <v>май 2035 г.</v>
      </c>
      <c r="C109" s="41">
        <f>$C$4-(G109+K109+O109+S109+W109+AA109+AE109+AI109+AM109+AQ109)+(H109+L109+P109+T109+X109+AB109+AF109+AJ109+AN109+AR109)</f>
        <v>470</v>
      </c>
      <c r="D109" s="41">
        <f>(G109+K109+O109+S109+W109+AA109+AE109+AI109+AM109+AQ109)-(J108+N108+R108+V108+Z108+AD108+AH108+AL108+AP108+AT108)</f>
        <v>0</v>
      </c>
      <c r="E109" s="41">
        <f>J109+N109+R109+V109+Z109+AD109+AH109+AL109+AP109+AT109</f>
        <v>0</v>
      </c>
      <c r="F109" s="40" t="str">
        <f>IF(AND(E109&lt;0.005,E108&gt;=0.005),A109,"")</f>
        <v/>
      </c>
      <c r="G109" s="41">
        <f>J108*(1+H$4/12)</f>
        <v>0</v>
      </c>
      <c r="H109" s="41">
        <f>MAX(0,G109-I$4)</f>
        <v>0</v>
      </c>
      <c r="I109" s="41">
        <f>H109</f>
        <v>0</v>
      </c>
      <c r="J109" s="41">
        <f>MAX(0,MIN(H109,I109-$C109))</f>
        <v>0</v>
      </c>
      <c r="K109" s="41">
        <f>N108*(1+L$4/12)</f>
        <v>0</v>
      </c>
      <c r="L109" s="41">
        <f>MAX(0,K109-M$4)</f>
        <v>0</v>
      </c>
      <c r="M109" s="41">
        <f>I109+L109</f>
        <v>0</v>
      </c>
      <c r="N109" s="41">
        <f>MAX(0,MIN(L109,M109-$C109))</f>
        <v>0</v>
      </c>
      <c r="O109" s="41">
        <f>R108*(1+P$4/12)</f>
        <v>0</v>
      </c>
      <c r="P109" s="41">
        <f>MAX(0,O109-Q$4)</f>
        <v>0</v>
      </c>
      <c r="Q109" s="41">
        <f>M109+P109</f>
        <v>0</v>
      </c>
      <c r="R109" s="41">
        <f>MAX(0,MIN(P109,Q109-$C109))</f>
        <v>0</v>
      </c>
      <c r="S109" s="41">
        <f>V108*(1+T$4/12)</f>
        <v>0</v>
      </c>
      <c r="T109" s="41">
        <f>MAX(0,S109-U$4)</f>
        <v>0</v>
      </c>
      <c r="U109" s="41">
        <f>Q109+T109</f>
        <v>0</v>
      </c>
      <c r="V109" s="41">
        <f>MAX(0,MIN(T109,U109-$C109))</f>
        <v>0</v>
      </c>
      <c r="W109" s="41">
        <f>Z108*(1+X$4/12)</f>
        <v>0</v>
      </c>
      <c r="X109" s="41">
        <f>MAX(0,W109-Y$4)</f>
        <v>0</v>
      </c>
      <c r="Y109" s="41">
        <f>U109+X109</f>
        <v>0</v>
      </c>
      <c r="Z109" s="41">
        <f>MAX(0,MIN(X109,Y109-$C109))</f>
        <v>0</v>
      </c>
      <c r="AA109" s="41">
        <f>AD108*(1+AB$4/12)</f>
        <v>0</v>
      </c>
      <c r="AB109" s="41">
        <f>MAX(0,AA109-AC$4)</f>
        <v>0</v>
      </c>
      <c r="AC109" s="41">
        <f>Y109+AB109</f>
        <v>0</v>
      </c>
      <c r="AD109" s="41">
        <f>MAX(0,MIN(AB109,AC109-$C109))</f>
        <v>0</v>
      </c>
      <c r="AE109" s="41">
        <f>AH108*(1+AF$4/12)</f>
        <v>0</v>
      </c>
      <c r="AF109" s="41">
        <f>MAX(0,AE109-AG$4)</f>
        <v>0</v>
      </c>
      <c r="AG109" s="41">
        <f>AC109+AF109</f>
        <v>0</v>
      </c>
      <c r="AH109" s="41">
        <f>MAX(0,MIN(AF109,AG109-$C109))</f>
        <v>0</v>
      </c>
      <c r="AI109" s="41">
        <f>AL108*(1+AJ$4/12)</f>
        <v>0</v>
      </c>
      <c r="AJ109" s="41">
        <f>MAX(0,AI109-AK$4)</f>
        <v>0</v>
      </c>
      <c r="AK109" s="41">
        <f>AG109+AJ109</f>
        <v>0</v>
      </c>
      <c r="AL109" s="41">
        <f>MAX(0,MIN(AJ109,AK109-$C109))</f>
        <v>0</v>
      </c>
      <c r="AM109" s="41">
        <f>AP108*(1+AN$4/12)</f>
        <v>0</v>
      </c>
      <c r="AN109" s="41">
        <f>MAX(0,AM109-AO$4)</f>
        <v>0</v>
      </c>
      <c r="AO109" s="41">
        <f>AK109+AN109</f>
        <v>0</v>
      </c>
      <c r="AP109" s="41">
        <f>MAX(0,MIN(AN109,AO109-$C109))</f>
        <v>0</v>
      </c>
      <c r="AQ109" s="41">
        <f>AT108*(1+AR$4/12)</f>
        <v>0</v>
      </c>
      <c r="AR109" s="41">
        <f>MAX(0,AQ109-AS$4)</f>
        <v>0</v>
      </c>
      <c r="AS109" s="41">
        <f>AO109+AR109</f>
        <v>0</v>
      </c>
      <c r="AT109" s="41">
        <f>MAX(0,MIN(AR109,AS109-$C109))</f>
        <v>0</v>
      </c>
    </row>
    <row r="110">
      <c r="A110" s="40" t="n">
        <v>104</v>
      </c>
      <c r="B110" s="40" t="str">
        <f>CHOOSE(MONTH(EDATE('4 Дългове'!$D$20,A110-1)),"януари","февруари","март","април","май","юни","юли","август","септември","октомври","ноември","декември")&amp;" "&amp;YEAR(EDATE('4 Дългове'!$D$20,A110-1))&amp;" г."</f>
        <v>юни 2035 г.</v>
      </c>
      <c r="C110" s="41">
        <f>$C$4-(G110+K110+O110+S110+W110+AA110+AE110+AI110+AM110+AQ110)+(H110+L110+P110+T110+X110+AB110+AF110+AJ110+AN110+AR110)</f>
        <v>470</v>
      </c>
      <c r="D110" s="41">
        <f>(G110+K110+O110+S110+W110+AA110+AE110+AI110+AM110+AQ110)-(J109+N109+R109+V109+Z109+AD109+AH109+AL109+AP109+AT109)</f>
        <v>0</v>
      </c>
      <c r="E110" s="41">
        <f>J110+N110+R110+V110+Z110+AD110+AH110+AL110+AP110+AT110</f>
        <v>0</v>
      </c>
      <c r="F110" s="40" t="str">
        <f>IF(AND(E110&lt;0.005,E109&gt;=0.005),A110,"")</f>
        <v/>
      </c>
      <c r="G110" s="41">
        <f>J109*(1+H$4/12)</f>
        <v>0</v>
      </c>
      <c r="H110" s="41">
        <f>MAX(0,G110-I$4)</f>
        <v>0</v>
      </c>
      <c r="I110" s="41">
        <f>H110</f>
        <v>0</v>
      </c>
      <c r="J110" s="41">
        <f>MAX(0,MIN(H110,I110-$C110))</f>
        <v>0</v>
      </c>
      <c r="K110" s="41">
        <f>N109*(1+L$4/12)</f>
        <v>0</v>
      </c>
      <c r="L110" s="41">
        <f>MAX(0,K110-M$4)</f>
        <v>0</v>
      </c>
      <c r="M110" s="41">
        <f>I110+L110</f>
        <v>0</v>
      </c>
      <c r="N110" s="41">
        <f>MAX(0,MIN(L110,M110-$C110))</f>
        <v>0</v>
      </c>
      <c r="O110" s="41">
        <f>R109*(1+P$4/12)</f>
        <v>0</v>
      </c>
      <c r="P110" s="41">
        <f>MAX(0,O110-Q$4)</f>
        <v>0</v>
      </c>
      <c r="Q110" s="41">
        <f>M110+P110</f>
        <v>0</v>
      </c>
      <c r="R110" s="41">
        <f>MAX(0,MIN(P110,Q110-$C110))</f>
        <v>0</v>
      </c>
      <c r="S110" s="41">
        <f>V109*(1+T$4/12)</f>
        <v>0</v>
      </c>
      <c r="T110" s="41">
        <f>MAX(0,S110-U$4)</f>
        <v>0</v>
      </c>
      <c r="U110" s="41">
        <f>Q110+T110</f>
        <v>0</v>
      </c>
      <c r="V110" s="41">
        <f>MAX(0,MIN(T110,U110-$C110))</f>
        <v>0</v>
      </c>
      <c r="W110" s="41">
        <f>Z109*(1+X$4/12)</f>
        <v>0</v>
      </c>
      <c r="X110" s="41">
        <f>MAX(0,W110-Y$4)</f>
        <v>0</v>
      </c>
      <c r="Y110" s="41">
        <f>U110+X110</f>
        <v>0</v>
      </c>
      <c r="Z110" s="41">
        <f>MAX(0,MIN(X110,Y110-$C110))</f>
        <v>0</v>
      </c>
      <c r="AA110" s="41">
        <f>AD109*(1+AB$4/12)</f>
        <v>0</v>
      </c>
      <c r="AB110" s="41">
        <f>MAX(0,AA110-AC$4)</f>
        <v>0</v>
      </c>
      <c r="AC110" s="41">
        <f>Y110+AB110</f>
        <v>0</v>
      </c>
      <c r="AD110" s="41">
        <f>MAX(0,MIN(AB110,AC110-$C110))</f>
        <v>0</v>
      </c>
      <c r="AE110" s="41">
        <f>AH109*(1+AF$4/12)</f>
        <v>0</v>
      </c>
      <c r="AF110" s="41">
        <f>MAX(0,AE110-AG$4)</f>
        <v>0</v>
      </c>
      <c r="AG110" s="41">
        <f>AC110+AF110</f>
        <v>0</v>
      </c>
      <c r="AH110" s="41">
        <f>MAX(0,MIN(AF110,AG110-$C110))</f>
        <v>0</v>
      </c>
      <c r="AI110" s="41">
        <f>AL109*(1+AJ$4/12)</f>
        <v>0</v>
      </c>
      <c r="AJ110" s="41">
        <f>MAX(0,AI110-AK$4)</f>
        <v>0</v>
      </c>
      <c r="AK110" s="41">
        <f>AG110+AJ110</f>
        <v>0</v>
      </c>
      <c r="AL110" s="41">
        <f>MAX(0,MIN(AJ110,AK110-$C110))</f>
        <v>0</v>
      </c>
      <c r="AM110" s="41">
        <f>AP109*(1+AN$4/12)</f>
        <v>0</v>
      </c>
      <c r="AN110" s="41">
        <f>MAX(0,AM110-AO$4)</f>
        <v>0</v>
      </c>
      <c r="AO110" s="41">
        <f>AK110+AN110</f>
        <v>0</v>
      </c>
      <c r="AP110" s="41">
        <f>MAX(0,MIN(AN110,AO110-$C110))</f>
        <v>0</v>
      </c>
      <c r="AQ110" s="41">
        <f>AT109*(1+AR$4/12)</f>
        <v>0</v>
      </c>
      <c r="AR110" s="41">
        <f>MAX(0,AQ110-AS$4)</f>
        <v>0</v>
      </c>
      <c r="AS110" s="41">
        <f>AO110+AR110</f>
        <v>0</v>
      </c>
      <c r="AT110" s="41">
        <f>MAX(0,MIN(AR110,AS110-$C110))</f>
        <v>0</v>
      </c>
    </row>
    <row r="111">
      <c r="A111" s="40" t="n">
        <v>105</v>
      </c>
      <c r="B111" s="40" t="str">
        <f>CHOOSE(MONTH(EDATE('4 Дългове'!$D$20,A111-1)),"януари","февруари","март","април","май","юни","юли","август","септември","октомври","ноември","декември")&amp;" "&amp;YEAR(EDATE('4 Дългове'!$D$20,A111-1))&amp;" г."</f>
        <v>юли 2035 г.</v>
      </c>
      <c r="C111" s="41">
        <f>$C$4-(G111+K111+O111+S111+W111+AA111+AE111+AI111+AM111+AQ111)+(H111+L111+P111+T111+X111+AB111+AF111+AJ111+AN111+AR111)</f>
        <v>470</v>
      </c>
      <c r="D111" s="41">
        <f>(G111+K111+O111+S111+W111+AA111+AE111+AI111+AM111+AQ111)-(J110+N110+R110+V110+Z110+AD110+AH110+AL110+AP110+AT110)</f>
        <v>0</v>
      </c>
      <c r="E111" s="41">
        <f>J111+N111+R111+V111+Z111+AD111+AH111+AL111+AP111+AT111</f>
        <v>0</v>
      </c>
      <c r="F111" s="40" t="str">
        <f>IF(AND(E111&lt;0.005,E110&gt;=0.005),A111,"")</f>
        <v/>
      </c>
      <c r="G111" s="41">
        <f>J110*(1+H$4/12)</f>
        <v>0</v>
      </c>
      <c r="H111" s="41">
        <f>MAX(0,G111-I$4)</f>
        <v>0</v>
      </c>
      <c r="I111" s="41">
        <f>H111</f>
        <v>0</v>
      </c>
      <c r="J111" s="41">
        <f>MAX(0,MIN(H111,I111-$C111))</f>
        <v>0</v>
      </c>
      <c r="K111" s="41">
        <f>N110*(1+L$4/12)</f>
        <v>0</v>
      </c>
      <c r="L111" s="41">
        <f>MAX(0,K111-M$4)</f>
        <v>0</v>
      </c>
      <c r="M111" s="41">
        <f>I111+L111</f>
        <v>0</v>
      </c>
      <c r="N111" s="41">
        <f>MAX(0,MIN(L111,M111-$C111))</f>
        <v>0</v>
      </c>
      <c r="O111" s="41">
        <f>R110*(1+P$4/12)</f>
        <v>0</v>
      </c>
      <c r="P111" s="41">
        <f>MAX(0,O111-Q$4)</f>
        <v>0</v>
      </c>
      <c r="Q111" s="41">
        <f>M111+P111</f>
        <v>0</v>
      </c>
      <c r="R111" s="41">
        <f>MAX(0,MIN(P111,Q111-$C111))</f>
        <v>0</v>
      </c>
      <c r="S111" s="41">
        <f>V110*(1+T$4/12)</f>
        <v>0</v>
      </c>
      <c r="T111" s="41">
        <f>MAX(0,S111-U$4)</f>
        <v>0</v>
      </c>
      <c r="U111" s="41">
        <f>Q111+T111</f>
        <v>0</v>
      </c>
      <c r="V111" s="41">
        <f>MAX(0,MIN(T111,U111-$C111))</f>
        <v>0</v>
      </c>
      <c r="W111" s="41">
        <f>Z110*(1+X$4/12)</f>
        <v>0</v>
      </c>
      <c r="X111" s="41">
        <f>MAX(0,W111-Y$4)</f>
        <v>0</v>
      </c>
      <c r="Y111" s="41">
        <f>U111+X111</f>
        <v>0</v>
      </c>
      <c r="Z111" s="41">
        <f>MAX(0,MIN(X111,Y111-$C111))</f>
        <v>0</v>
      </c>
      <c r="AA111" s="41">
        <f>AD110*(1+AB$4/12)</f>
        <v>0</v>
      </c>
      <c r="AB111" s="41">
        <f>MAX(0,AA111-AC$4)</f>
        <v>0</v>
      </c>
      <c r="AC111" s="41">
        <f>Y111+AB111</f>
        <v>0</v>
      </c>
      <c r="AD111" s="41">
        <f>MAX(0,MIN(AB111,AC111-$C111))</f>
        <v>0</v>
      </c>
      <c r="AE111" s="41">
        <f>AH110*(1+AF$4/12)</f>
        <v>0</v>
      </c>
      <c r="AF111" s="41">
        <f>MAX(0,AE111-AG$4)</f>
        <v>0</v>
      </c>
      <c r="AG111" s="41">
        <f>AC111+AF111</f>
        <v>0</v>
      </c>
      <c r="AH111" s="41">
        <f>MAX(0,MIN(AF111,AG111-$C111))</f>
        <v>0</v>
      </c>
      <c r="AI111" s="41">
        <f>AL110*(1+AJ$4/12)</f>
        <v>0</v>
      </c>
      <c r="AJ111" s="41">
        <f>MAX(0,AI111-AK$4)</f>
        <v>0</v>
      </c>
      <c r="AK111" s="41">
        <f>AG111+AJ111</f>
        <v>0</v>
      </c>
      <c r="AL111" s="41">
        <f>MAX(0,MIN(AJ111,AK111-$C111))</f>
        <v>0</v>
      </c>
      <c r="AM111" s="41">
        <f>AP110*(1+AN$4/12)</f>
        <v>0</v>
      </c>
      <c r="AN111" s="41">
        <f>MAX(0,AM111-AO$4)</f>
        <v>0</v>
      </c>
      <c r="AO111" s="41">
        <f>AK111+AN111</f>
        <v>0</v>
      </c>
      <c r="AP111" s="41">
        <f>MAX(0,MIN(AN111,AO111-$C111))</f>
        <v>0</v>
      </c>
      <c r="AQ111" s="41">
        <f>AT110*(1+AR$4/12)</f>
        <v>0</v>
      </c>
      <c r="AR111" s="41">
        <f>MAX(0,AQ111-AS$4)</f>
        <v>0</v>
      </c>
      <c r="AS111" s="41">
        <f>AO111+AR111</f>
        <v>0</v>
      </c>
      <c r="AT111" s="41">
        <f>MAX(0,MIN(AR111,AS111-$C111))</f>
        <v>0</v>
      </c>
    </row>
    <row r="112">
      <c r="A112" s="40" t="n">
        <v>106</v>
      </c>
      <c r="B112" s="40" t="str">
        <f>CHOOSE(MONTH(EDATE('4 Дългове'!$D$20,A112-1)),"януари","февруари","март","април","май","юни","юли","август","септември","октомври","ноември","декември")&amp;" "&amp;YEAR(EDATE('4 Дългове'!$D$20,A112-1))&amp;" г."</f>
        <v>август 2035 г.</v>
      </c>
      <c r="C112" s="41">
        <f>$C$4-(G112+K112+O112+S112+W112+AA112+AE112+AI112+AM112+AQ112)+(H112+L112+P112+T112+X112+AB112+AF112+AJ112+AN112+AR112)</f>
        <v>470</v>
      </c>
      <c r="D112" s="41">
        <f>(G112+K112+O112+S112+W112+AA112+AE112+AI112+AM112+AQ112)-(J111+N111+R111+V111+Z111+AD111+AH111+AL111+AP111+AT111)</f>
        <v>0</v>
      </c>
      <c r="E112" s="41">
        <f>J112+N112+R112+V112+Z112+AD112+AH112+AL112+AP112+AT112</f>
        <v>0</v>
      </c>
      <c r="F112" s="40" t="str">
        <f>IF(AND(E112&lt;0.005,E111&gt;=0.005),A112,"")</f>
        <v/>
      </c>
      <c r="G112" s="41">
        <f>J111*(1+H$4/12)</f>
        <v>0</v>
      </c>
      <c r="H112" s="41">
        <f>MAX(0,G112-I$4)</f>
        <v>0</v>
      </c>
      <c r="I112" s="41">
        <f>H112</f>
        <v>0</v>
      </c>
      <c r="J112" s="41">
        <f>MAX(0,MIN(H112,I112-$C112))</f>
        <v>0</v>
      </c>
      <c r="K112" s="41">
        <f>N111*(1+L$4/12)</f>
        <v>0</v>
      </c>
      <c r="L112" s="41">
        <f>MAX(0,K112-M$4)</f>
        <v>0</v>
      </c>
      <c r="M112" s="41">
        <f>I112+L112</f>
        <v>0</v>
      </c>
      <c r="N112" s="41">
        <f>MAX(0,MIN(L112,M112-$C112))</f>
        <v>0</v>
      </c>
      <c r="O112" s="41">
        <f>R111*(1+P$4/12)</f>
        <v>0</v>
      </c>
      <c r="P112" s="41">
        <f>MAX(0,O112-Q$4)</f>
        <v>0</v>
      </c>
      <c r="Q112" s="41">
        <f>M112+P112</f>
        <v>0</v>
      </c>
      <c r="R112" s="41">
        <f>MAX(0,MIN(P112,Q112-$C112))</f>
        <v>0</v>
      </c>
      <c r="S112" s="41">
        <f>V111*(1+T$4/12)</f>
        <v>0</v>
      </c>
      <c r="T112" s="41">
        <f>MAX(0,S112-U$4)</f>
        <v>0</v>
      </c>
      <c r="U112" s="41">
        <f>Q112+T112</f>
        <v>0</v>
      </c>
      <c r="V112" s="41">
        <f>MAX(0,MIN(T112,U112-$C112))</f>
        <v>0</v>
      </c>
      <c r="W112" s="41">
        <f>Z111*(1+X$4/12)</f>
        <v>0</v>
      </c>
      <c r="X112" s="41">
        <f>MAX(0,W112-Y$4)</f>
        <v>0</v>
      </c>
      <c r="Y112" s="41">
        <f>U112+X112</f>
        <v>0</v>
      </c>
      <c r="Z112" s="41">
        <f>MAX(0,MIN(X112,Y112-$C112))</f>
        <v>0</v>
      </c>
      <c r="AA112" s="41">
        <f>AD111*(1+AB$4/12)</f>
        <v>0</v>
      </c>
      <c r="AB112" s="41">
        <f>MAX(0,AA112-AC$4)</f>
        <v>0</v>
      </c>
      <c r="AC112" s="41">
        <f>Y112+AB112</f>
        <v>0</v>
      </c>
      <c r="AD112" s="41">
        <f>MAX(0,MIN(AB112,AC112-$C112))</f>
        <v>0</v>
      </c>
      <c r="AE112" s="41">
        <f>AH111*(1+AF$4/12)</f>
        <v>0</v>
      </c>
      <c r="AF112" s="41">
        <f>MAX(0,AE112-AG$4)</f>
        <v>0</v>
      </c>
      <c r="AG112" s="41">
        <f>AC112+AF112</f>
        <v>0</v>
      </c>
      <c r="AH112" s="41">
        <f>MAX(0,MIN(AF112,AG112-$C112))</f>
        <v>0</v>
      </c>
      <c r="AI112" s="41">
        <f>AL111*(1+AJ$4/12)</f>
        <v>0</v>
      </c>
      <c r="AJ112" s="41">
        <f>MAX(0,AI112-AK$4)</f>
        <v>0</v>
      </c>
      <c r="AK112" s="41">
        <f>AG112+AJ112</f>
        <v>0</v>
      </c>
      <c r="AL112" s="41">
        <f>MAX(0,MIN(AJ112,AK112-$C112))</f>
        <v>0</v>
      </c>
      <c r="AM112" s="41">
        <f>AP111*(1+AN$4/12)</f>
        <v>0</v>
      </c>
      <c r="AN112" s="41">
        <f>MAX(0,AM112-AO$4)</f>
        <v>0</v>
      </c>
      <c r="AO112" s="41">
        <f>AK112+AN112</f>
        <v>0</v>
      </c>
      <c r="AP112" s="41">
        <f>MAX(0,MIN(AN112,AO112-$C112))</f>
        <v>0</v>
      </c>
      <c r="AQ112" s="41">
        <f>AT111*(1+AR$4/12)</f>
        <v>0</v>
      </c>
      <c r="AR112" s="41">
        <f>MAX(0,AQ112-AS$4)</f>
        <v>0</v>
      </c>
      <c r="AS112" s="41">
        <f>AO112+AR112</f>
        <v>0</v>
      </c>
      <c r="AT112" s="41">
        <f>MAX(0,MIN(AR112,AS112-$C112))</f>
        <v>0</v>
      </c>
    </row>
    <row r="113">
      <c r="A113" s="40" t="n">
        <v>107</v>
      </c>
      <c r="B113" s="40" t="str">
        <f>CHOOSE(MONTH(EDATE('4 Дългове'!$D$20,A113-1)),"януари","февруари","март","април","май","юни","юли","август","септември","октомври","ноември","декември")&amp;" "&amp;YEAR(EDATE('4 Дългове'!$D$20,A113-1))&amp;" г."</f>
        <v>септември 2035 г.</v>
      </c>
      <c r="C113" s="41">
        <f>$C$4-(G113+K113+O113+S113+W113+AA113+AE113+AI113+AM113+AQ113)+(H113+L113+P113+T113+X113+AB113+AF113+AJ113+AN113+AR113)</f>
        <v>470</v>
      </c>
      <c r="D113" s="41">
        <f>(G113+K113+O113+S113+W113+AA113+AE113+AI113+AM113+AQ113)-(J112+N112+R112+V112+Z112+AD112+AH112+AL112+AP112+AT112)</f>
        <v>0</v>
      </c>
      <c r="E113" s="41">
        <f>J113+N113+R113+V113+Z113+AD113+AH113+AL113+AP113+AT113</f>
        <v>0</v>
      </c>
      <c r="F113" s="40" t="str">
        <f>IF(AND(E113&lt;0.005,E112&gt;=0.005),A113,"")</f>
        <v/>
      </c>
      <c r="G113" s="41">
        <f>J112*(1+H$4/12)</f>
        <v>0</v>
      </c>
      <c r="H113" s="41">
        <f>MAX(0,G113-I$4)</f>
        <v>0</v>
      </c>
      <c r="I113" s="41">
        <f>H113</f>
        <v>0</v>
      </c>
      <c r="J113" s="41">
        <f>MAX(0,MIN(H113,I113-$C113))</f>
        <v>0</v>
      </c>
      <c r="K113" s="41">
        <f>N112*(1+L$4/12)</f>
        <v>0</v>
      </c>
      <c r="L113" s="41">
        <f>MAX(0,K113-M$4)</f>
        <v>0</v>
      </c>
      <c r="M113" s="41">
        <f>I113+L113</f>
        <v>0</v>
      </c>
      <c r="N113" s="41">
        <f>MAX(0,MIN(L113,M113-$C113))</f>
        <v>0</v>
      </c>
      <c r="O113" s="41">
        <f>R112*(1+P$4/12)</f>
        <v>0</v>
      </c>
      <c r="P113" s="41">
        <f>MAX(0,O113-Q$4)</f>
        <v>0</v>
      </c>
      <c r="Q113" s="41">
        <f>M113+P113</f>
        <v>0</v>
      </c>
      <c r="R113" s="41">
        <f>MAX(0,MIN(P113,Q113-$C113))</f>
        <v>0</v>
      </c>
      <c r="S113" s="41">
        <f>V112*(1+T$4/12)</f>
        <v>0</v>
      </c>
      <c r="T113" s="41">
        <f>MAX(0,S113-U$4)</f>
        <v>0</v>
      </c>
      <c r="U113" s="41">
        <f>Q113+T113</f>
        <v>0</v>
      </c>
      <c r="V113" s="41">
        <f>MAX(0,MIN(T113,U113-$C113))</f>
        <v>0</v>
      </c>
      <c r="W113" s="41">
        <f>Z112*(1+X$4/12)</f>
        <v>0</v>
      </c>
      <c r="X113" s="41">
        <f>MAX(0,W113-Y$4)</f>
        <v>0</v>
      </c>
      <c r="Y113" s="41">
        <f>U113+X113</f>
        <v>0</v>
      </c>
      <c r="Z113" s="41">
        <f>MAX(0,MIN(X113,Y113-$C113))</f>
        <v>0</v>
      </c>
      <c r="AA113" s="41">
        <f>AD112*(1+AB$4/12)</f>
        <v>0</v>
      </c>
      <c r="AB113" s="41">
        <f>MAX(0,AA113-AC$4)</f>
        <v>0</v>
      </c>
      <c r="AC113" s="41">
        <f>Y113+AB113</f>
        <v>0</v>
      </c>
      <c r="AD113" s="41">
        <f>MAX(0,MIN(AB113,AC113-$C113))</f>
        <v>0</v>
      </c>
      <c r="AE113" s="41">
        <f>AH112*(1+AF$4/12)</f>
        <v>0</v>
      </c>
      <c r="AF113" s="41">
        <f>MAX(0,AE113-AG$4)</f>
        <v>0</v>
      </c>
      <c r="AG113" s="41">
        <f>AC113+AF113</f>
        <v>0</v>
      </c>
      <c r="AH113" s="41">
        <f>MAX(0,MIN(AF113,AG113-$C113))</f>
        <v>0</v>
      </c>
      <c r="AI113" s="41">
        <f>AL112*(1+AJ$4/12)</f>
        <v>0</v>
      </c>
      <c r="AJ113" s="41">
        <f>MAX(0,AI113-AK$4)</f>
        <v>0</v>
      </c>
      <c r="AK113" s="41">
        <f>AG113+AJ113</f>
        <v>0</v>
      </c>
      <c r="AL113" s="41">
        <f>MAX(0,MIN(AJ113,AK113-$C113))</f>
        <v>0</v>
      </c>
      <c r="AM113" s="41">
        <f>AP112*(1+AN$4/12)</f>
        <v>0</v>
      </c>
      <c r="AN113" s="41">
        <f>MAX(0,AM113-AO$4)</f>
        <v>0</v>
      </c>
      <c r="AO113" s="41">
        <f>AK113+AN113</f>
        <v>0</v>
      </c>
      <c r="AP113" s="41">
        <f>MAX(0,MIN(AN113,AO113-$C113))</f>
        <v>0</v>
      </c>
      <c r="AQ113" s="41">
        <f>AT112*(1+AR$4/12)</f>
        <v>0</v>
      </c>
      <c r="AR113" s="41">
        <f>MAX(0,AQ113-AS$4)</f>
        <v>0</v>
      </c>
      <c r="AS113" s="41">
        <f>AO113+AR113</f>
        <v>0</v>
      </c>
      <c r="AT113" s="41">
        <f>MAX(0,MIN(AR113,AS113-$C113))</f>
        <v>0</v>
      </c>
    </row>
    <row r="114">
      <c r="A114" s="40" t="n">
        <v>108</v>
      </c>
      <c r="B114" s="40" t="str">
        <f>CHOOSE(MONTH(EDATE('4 Дългове'!$D$20,A114-1)),"януари","февруари","март","април","май","юни","юли","август","септември","октомври","ноември","декември")&amp;" "&amp;YEAR(EDATE('4 Дългове'!$D$20,A114-1))&amp;" г."</f>
        <v>октомври 2035 г.</v>
      </c>
      <c r="C114" s="41">
        <f>$C$4-(G114+K114+O114+S114+W114+AA114+AE114+AI114+AM114+AQ114)+(H114+L114+P114+T114+X114+AB114+AF114+AJ114+AN114+AR114)</f>
        <v>470</v>
      </c>
      <c r="D114" s="41">
        <f>(G114+K114+O114+S114+W114+AA114+AE114+AI114+AM114+AQ114)-(J113+N113+R113+V113+Z113+AD113+AH113+AL113+AP113+AT113)</f>
        <v>0</v>
      </c>
      <c r="E114" s="41">
        <f>J114+N114+R114+V114+Z114+AD114+AH114+AL114+AP114+AT114</f>
        <v>0</v>
      </c>
      <c r="F114" s="40" t="str">
        <f>IF(AND(E114&lt;0.005,E113&gt;=0.005),A114,"")</f>
        <v/>
      </c>
      <c r="G114" s="41">
        <f>J113*(1+H$4/12)</f>
        <v>0</v>
      </c>
      <c r="H114" s="41">
        <f>MAX(0,G114-I$4)</f>
        <v>0</v>
      </c>
      <c r="I114" s="41">
        <f>H114</f>
        <v>0</v>
      </c>
      <c r="J114" s="41">
        <f>MAX(0,MIN(H114,I114-$C114))</f>
        <v>0</v>
      </c>
      <c r="K114" s="41">
        <f>N113*(1+L$4/12)</f>
        <v>0</v>
      </c>
      <c r="L114" s="41">
        <f>MAX(0,K114-M$4)</f>
        <v>0</v>
      </c>
      <c r="M114" s="41">
        <f>I114+L114</f>
        <v>0</v>
      </c>
      <c r="N114" s="41">
        <f>MAX(0,MIN(L114,M114-$C114))</f>
        <v>0</v>
      </c>
      <c r="O114" s="41">
        <f>R113*(1+P$4/12)</f>
        <v>0</v>
      </c>
      <c r="P114" s="41">
        <f>MAX(0,O114-Q$4)</f>
        <v>0</v>
      </c>
      <c r="Q114" s="41">
        <f>M114+P114</f>
        <v>0</v>
      </c>
      <c r="R114" s="41">
        <f>MAX(0,MIN(P114,Q114-$C114))</f>
        <v>0</v>
      </c>
      <c r="S114" s="41">
        <f>V113*(1+T$4/12)</f>
        <v>0</v>
      </c>
      <c r="T114" s="41">
        <f>MAX(0,S114-U$4)</f>
        <v>0</v>
      </c>
      <c r="U114" s="41">
        <f>Q114+T114</f>
        <v>0</v>
      </c>
      <c r="V114" s="41">
        <f>MAX(0,MIN(T114,U114-$C114))</f>
        <v>0</v>
      </c>
      <c r="W114" s="41">
        <f>Z113*(1+X$4/12)</f>
        <v>0</v>
      </c>
      <c r="X114" s="41">
        <f>MAX(0,W114-Y$4)</f>
        <v>0</v>
      </c>
      <c r="Y114" s="41">
        <f>U114+X114</f>
        <v>0</v>
      </c>
      <c r="Z114" s="41">
        <f>MAX(0,MIN(X114,Y114-$C114))</f>
        <v>0</v>
      </c>
      <c r="AA114" s="41">
        <f>AD113*(1+AB$4/12)</f>
        <v>0</v>
      </c>
      <c r="AB114" s="41">
        <f>MAX(0,AA114-AC$4)</f>
        <v>0</v>
      </c>
      <c r="AC114" s="41">
        <f>Y114+AB114</f>
        <v>0</v>
      </c>
      <c r="AD114" s="41">
        <f>MAX(0,MIN(AB114,AC114-$C114))</f>
        <v>0</v>
      </c>
      <c r="AE114" s="41">
        <f>AH113*(1+AF$4/12)</f>
        <v>0</v>
      </c>
      <c r="AF114" s="41">
        <f>MAX(0,AE114-AG$4)</f>
        <v>0</v>
      </c>
      <c r="AG114" s="41">
        <f>AC114+AF114</f>
        <v>0</v>
      </c>
      <c r="AH114" s="41">
        <f>MAX(0,MIN(AF114,AG114-$C114))</f>
        <v>0</v>
      </c>
      <c r="AI114" s="41">
        <f>AL113*(1+AJ$4/12)</f>
        <v>0</v>
      </c>
      <c r="AJ114" s="41">
        <f>MAX(0,AI114-AK$4)</f>
        <v>0</v>
      </c>
      <c r="AK114" s="41">
        <f>AG114+AJ114</f>
        <v>0</v>
      </c>
      <c r="AL114" s="41">
        <f>MAX(0,MIN(AJ114,AK114-$C114))</f>
        <v>0</v>
      </c>
      <c r="AM114" s="41">
        <f>AP113*(1+AN$4/12)</f>
        <v>0</v>
      </c>
      <c r="AN114" s="41">
        <f>MAX(0,AM114-AO$4)</f>
        <v>0</v>
      </c>
      <c r="AO114" s="41">
        <f>AK114+AN114</f>
        <v>0</v>
      </c>
      <c r="AP114" s="41">
        <f>MAX(0,MIN(AN114,AO114-$C114))</f>
        <v>0</v>
      </c>
      <c r="AQ114" s="41">
        <f>AT113*(1+AR$4/12)</f>
        <v>0</v>
      </c>
      <c r="AR114" s="41">
        <f>MAX(0,AQ114-AS$4)</f>
        <v>0</v>
      </c>
      <c r="AS114" s="41">
        <f>AO114+AR114</f>
        <v>0</v>
      </c>
      <c r="AT114" s="41">
        <f>MAX(0,MIN(AR114,AS114-$C114))</f>
        <v>0</v>
      </c>
    </row>
    <row r="115">
      <c r="A115" s="40" t="n">
        <v>109</v>
      </c>
      <c r="B115" s="40" t="str">
        <f>CHOOSE(MONTH(EDATE('4 Дългове'!$D$20,A115-1)),"януари","февруари","март","април","май","юни","юли","август","септември","октомври","ноември","декември")&amp;" "&amp;YEAR(EDATE('4 Дългове'!$D$20,A115-1))&amp;" г."</f>
        <v>ноември 2035 г.</v>
      </c>
      <c r="C115" s="41">
        <f>$C$4-(G115+K115+O115+S115+W115+AA115+AE115+AI115+AM115+AQ115)+(H115+L115+P115+T115+X115+AB115+AF115+AJ115+AN115+AR115)</f>
        <v>470</v>
      </c>
      <c r="D115" s="41">
        <f>(G115+K115+O115+S115+W115+AA115+AE115+AI115+AM115+AQ115)-(J114+N114+R114+V114+Z114+AD114+AH114+AL114+AP114+AT114)</f>
        <v>0</v>
      </c>
      <c r="E115" s="41">
        <f>J115+N115+R115+V115+Z115+AD115+AH115+AL115+AP115+AT115</f>
        <v>0</v>
      </c>
      <c r="F115" s="40" t="str">
        <f>IF(AND(E115&lt;0.005,E114&gt;=0.005),A115,"")</f>
        <v/>
      </c>
      <c r="G115" s="41">
        <f>J114*(1+H$4/12)</f>
        <v>0</v>
      </c>
      <c r="H115" s="41">
        <f>MAX(0,G115-I$4)</f>
        <v>0</v>
      </c>
      <c r="I115" s="41">
        <f>H115</f>
        <v>0</v>
      </c>
      <c r="J115" s="41">
        <f>MAX(0,MIN(H115,I115-$C115))</f>
        <v>0</v>
      </c>
      <c r="K115" s="41">
        <f>N114*(1+L$4/12)</f>
        <v>0</v>
      </c>
      <c r="L115" s="41">
        <f>MAX(0,K115-M$4)</f>
        <v>0</v>
      </c>
      <c r="M115" s="41">
        <f>I115+L115</f>
        <v>0</v>
      </c>
      <c r="N115" s="41">
        <f>MAX(0,MIN(L115,M115-$C115))</f>
        <v>0</v>
      </c>
      <c r="O115" s="41">
        <f>R114*(1+P$4/12)</f>
        <v>0</v>
      </c>
      <c r="P115" s="41">
        <f>MAX(0,O115-Q$4)</f>
        <v>0</v>
      </c>
      <c r="Q115" s="41">
        <f>M115+P115</f>
        <v>0</v>
      </c>
      <c r="R115" s="41">
        <f>MAX(0,MIN(P115,Q115-$C115))</f>
        <v>0</v>
      </c>
      <c r="S115" s="41">
        <f>V114*(1+T$4/12)</f>
        <v>0</v>
      </c>
      <c r="T115" s="41">
        <f>MAX(0,S115-U$4)</f>
        <v>0</v>
      </c>
      <c r="U115" s="41">
        <f>Q115+T115</f>
        <v>0</v>
      </c>
      <c r="V115" s="41">
        <f>MAX(0,MIN(T115,U115-$C115))</f>
        <v>0</v>
      </c>
      <c r="W115" s="41">
        <f>Z114*(1+X$4/12)</f>
        <v>0</v>
      </c>
      <c r="X115" s="41">
        <f>MAX(0,W115-Y$4)</f>
        <v>0</v>
      </c>
      <c r="Y115" s="41">
        <f>U115+X115</f>
        <v>0</v>
      </c>
      <c r="Z115" s="41">
        <f>MAX(0,MIN(X115,Y115-$C115))</f>
        <v>0</v>
      </c>
      <c r="AA115" s="41">
        <f>AD114*(1+AB$4/12)</f>
        <v>0</v>
      </c>
      <c r="AB115" s="41">
        <f>MAX(0,AA115-AC$4)</f>
        <v>0</v>
      </c>
      <c r="AC115" s="41">
        <f>Y115+AB115</f>
        <v>0</v>
      </c>
      <c r="AD115" s="41">
        <f>MAX(0,MIN(AB115,AC115-$C115))</f>
        <v>0</v>
      </c>
      <c r="AE115" s="41">
        <f>AH114*(1+AF$4/12)</f>
        <v>0</v>
      </c>
      <c r="AF115" s="41">
        <f>MAX(0,AE115-AG$4)</f>
        <v>0</v>
      </c>
      <c r="AG115" s="41">
        <f>AC115+AF115</f>
        <v>0</v>
      </c>
      <c r="AH115" s="41">
        <f>MAX(0,MIN(AF115,AG115-$C115))</f>
        <v>0</v>
      </c>
      <c r="AI115" s="41">
        <f>AL114*(1+AJ$4/12)</f>
        <v>0</v>
      </c>
      <c r="AJ115" s="41">
        <f>MAX(0,AI115-AK$4)</f>
        <v>0</v>
      </c>
      <c r="AK115" s="41">
        <f>AG115+AJ115</f>
        <v>0</v>
      </c>
      <c r="AL115" s="41">
        <f>MAX(0,MIN(AJ115,AK115-$C115))</f>
        <v>0</v>
      </c>
      <c r="AM115" s="41">
        <f>AP114*(1+AN$4/12)</f>
        <v>0</v>
      </c>
      <c r="AN115" s="41">
        <f>MAX(0,AM115-AO$4)</f>
        <v>0</v>
      </c>
      <c r="AO115" s="41">
        <f>AK115+AN115</f>
        <v>0</v>
      </c>
      <c r="AP115" s="41">
        <f>MAX(0,MIN(AN115,AO115-$C115))</f>
        <v>0</v>
      </c>
      <c r="AQ115" s="41">
        <f>AT114*(1+AR$4/12)</f>
        <v>0</v>
      </c>
      <c r="AR115" s="41">
        <f>MAX(0,AQ115-AS$4)</f>
        <v>0</v>
      </c>
      <c r="AS115" s="41">
        <f>AO115+AR115</f>
        <v>0</v>
      </c>
      <c r="AT115" s="41">
        <f>MAX(0,MIN(AR115,AS115-$C115))</f>
        <v>0</v>
      </c>
    </row>
    <row r="116">
      <c r="A116" s="40" t="n">
        <v>110</v>
      </c>
      <c r="B116" s="40" t="str">
        <f>CHOOSE(MONTH(EDATE('4 Дългове'!$D$20,A116-1)),"януари","февруари","март","април","май","юни","юли","август","септември","октомври","ноември","декември")&amp;" "&amp;YEAR(EDATE('4 Дългове'!$D$20,A116-1))&amp;" г."</f>
        <v>декември 2035 г.</v>
      </c>
      <c r="C116" s="41">
        <f>$C$4-(G116+K116+O116+S116+W116+AA116+AE116+AI116+AM116+AQ116)+(H116+L116+P116+T116+X116+AB116+AF116+AJ116+AN116+AR116)</f>
        <v>470</v>
      </c>
      <c r="D116" s="41">
        <f>(G116+K116+O116+S116+W116+AA116+AE116+AI116+AM116+AQ116)-(J115+N115+R115+V115+Z115+AD115+AH115+AL115+AP115+AT115)</f>
        <v>0</v>
      </c>
      <c r="E116" s="41">
        <f>J116+N116+R116+V116+Z116+AD116+AH116+AL116+AP116+AT116</f>
        <v>0</v>
      </c>
      <c r="F116" s="40" t="str">
        <f>IF(AND(E116&lt;0.005,E115&gt;=0.005),A116,"")</f>
        <v/>
      </c>
      <c r="G116" s="41">
        <f>J115*(1+H$4/12)</f>
        <v>0</v>
      </c>
      <c r="H116" s="41">
        <f>MAX(0,G116-I$4)</f>
        <v>0</v>
      </c>
      <c r="I116" s="41">
        <f>H116</f>
        <v>0</v>
      </c>
      <c r="J116" s="41">
        <f>MAX(0,MIN(H116,I116-$C116))</f>
        <v>0</v>
      </c>
      <c r="K116" s="41">
        <f>N115*(1+L$4/12)</f>
        <v>0</v>
      </c>
      <c r="L116" s="41">
        <f>MAX(0,K116-M$4)</f>
        <v>0</v>
      </c>
      <c r="M116" s="41">
        <f>I116+L116</f>
        <v>0</v>
      </c>
      <c r="N116" s="41">
        <f>MAX(0,MIN(L116,M116-$C116))</f>
        <v>0</v>
      </c>
      <c r="O116" s="41">
        <f>R115*(1+P$4/12)</f>
        <v>0</v>
      </c>
      <c r="P116" s="41">
        <f>MAX(0,O116-Q$4)</f>
        <v>0</v>
      </c>
      <c r="Q116" s="41">
        <f>M116+P116</f>
        <v>0</v>
      </c>
      <c r="R116" s="41">
        <f>MAX(0,MIN(P116,Q116-$C116))</f>
        <v>0</v>
      </c>
      <c r="S116" s="41">
        <f>V115*(1+T$4/12)</f>
        <v>0</v>
      </c>
      <c r="T116" s="41">
        <f>MAX(0,S116-U$4)</f>
        <v>0</v>
      </c>
      <c r="U116" s="41">
        <f>Q116+T116</f>
        <v>0</v>
      </c>
      <c r="V116" s="41">
        <f>MAX(0,MIN(T116,U116-$C116))</f>
        <v>0</v>
      </c>
      <c r="W116" s="41">
        <f>Z115*(1+X$4/12)</f>
        <v>0</v>
      </c>
      <c r="X116" s="41">
        <f>MAX(0,W116-Y$4)</f>
        <v>0</v>
      </c>
      <c r="Y116" s="41">
        <f>U116+X116</f>
        <v>0</v>
      </c>
      <c r="Z116" s="41">
        <f>MAX(0,MIN(X116,Y116-$C116))</f>
        <v>0</v>
      </c>
      <c r="AA116" s="41">
        <f>AD115*(1+AB$4/12)</f>
        <v>0</v>
      </c>
      <c r="AB116" s="41">
        <f>MAX(0,AA116-AC$4)</f>
        <v>0</v>
      </c>
      <c r="AC116" s="41">
        <f>Y116+AB116</f>
        <v>0</v>
      </c>
      <c r="AD116" s="41">
        <f>MAX(0,MIN(AB116,AC116-$C116))</f>
        <v>0</v>
      </c>
      <c r="AE116" s="41">
        <f>AH115*(1+AF$4/12)</f>
        <v>0</v>
      </c>
      <c r="AF116" s="41">
        <f>MAX(0,AE116-AG$4)</f>
        <v>0</v>
      </c>
      <c r="AG116" s="41">
        <f>AC116+AF116</f>
        <v>0</v>
      </c>
      <c r="AH116" s="41">
        <f>MAX(0,MIN(AF116,AG116-$C116))</f>
        <v>0</v>
      </c>
      <c r="AI116" s="41">
        <f>AL115*(1+AJ$4/12)</f>
        <v>0</v>
      </c>
      <c r="AJ116" s="41">
        <f>MAX(0,AI116-AK$4)</f>
        <v>0</v>
      </c>
      <c r="AK116" s="41">
        <f>AG116+AJ116</f>
        <v>0</v>
      </c>
      <c r="AL116" s="41">
        <f>MAX(0,MIN(AJ116,AK116-$C116))</f>
        <v>0</v>
      </c>
      <c r="AM116" s="41">
        <f>AP115*(1+AN$4/12)</f>
        <v>0</v>
      </c>
      <c r="AN116" s="41">
        <f>MAX(0,AM116-AO$4)</f>
        <v>0</v>
      </c>
      <c r="AO116" s="41">
        <f>AK116+AN116</f>
        <v>0</v>
      </c>
      <c r="AP116" s="41">
        <f>MAX(0,MIN(AN116,AO116-$C116))</f>
        <v>0</v>
      </c>
      <c r="AQ116" s="41">
        <f>AT115*(1+AR$4/12)</f>
        <v>0</v>
      </c>
      <c r="AR116" s="41">
        <f>MAX(0,AQ116-AS$4)</f>
        <v>0</v>
      </c>
      <c r="AS116" s="41">
        <f>AO116+AR116</f>
        <v>0</v>
      </c>
      <c r="AT116" s="41">
        <f>MAX(0,MIN(AR116,AS116-$C116))</f>
        <v>0</v>
      </c>
    </row>
    <row r="117">
      <c r="A117" s="40" t="n">
        <v>111</v>
      </c>
      <c r="B117" s="40" t="str">
        <f>CHOOSE(MONTH(EDATE('4 Дългове'!$D$20,A117-1)),"януари","февруари","март","април","май","юни","юли","август","септември","октомври","ноември","декември")&amp;" "&amp;YEAR(EDATE('4 Дългове'!$D$20,A117-1))&amp;" г."</f>
        <v>януари 2036 г.</v>
      </c>
      <c r="C117" s="41">
        <f>$C$4-(G117+K117+O117+S117+W117+AA117+AE117+AI117+AM117+AQ117)+(H117+L117+P117+T117+X117+AB117+AF117+AJ117+AN117+AR117)</f>
        <v>470</v>
      </c>
      <c r="D117" s="41">
        <f>(G117+K117+O117+S117+W117+AA117+AE117+AI117+AM117+AQ117)-(J116+N116+R116+V116+Z116+AD116+AH116+AL116+AP116+AT116)</f>
        <v>0</v>
      </c>
      <c r="E117" s="41">
        <f>J117+N117+R117+V117+Z117+AD117+AH117+AL117+AP117+AT117</f>
        <v>0</v>
      </c>
      <c r="F117" s="40" t="str">
        <f>IF(AND(E117&lt;0.005,E116&gt;=0.005),A117,"")</f>
        <v/>
      </c>
      <c r="G117" s="41">
        <f>J116*(1+H$4/12)</f>
        <v>0</v>
      </c>
      <c r="H117" s="41">
        <f>MAX(0,G117-I$4)</f>
        <v>0</v>
      </c>
      <c r="I117" s="41">
        <f>H117</f>
        <v>0</v>
      </c>
      <c r="J117" s="41">
        <f>MAX(0,MIN(H117,I117-$C117))</f>
        <v>0</v>
      </c>
      <c r="K117" s="41">
        <f>N116*(1+L$4/12)</f>
        <v>0</v>
      </c>
      <c r="L117" s="41">
        <f>MAX(0,K117-M$4)</f>
        <v>0</v>
      </c>
      <c r="M117" s="41">
        <f>I117+L117</f>
        <v>0</v>
      </c>
      <c r="N117" s="41">
        <f>MAX(0,MIN(L117,M117-$C117))</f>
        <v>0</v>
      </c>
      <c r="O117" s="41">
        <f>R116*(1+P$4/12)</f>
        <v>0</v>
      </c>
      <c r="P117" s="41">
        <f>MAX(0,O117-Q$4)</f>
        <v>0</v>
      </c>
      <c r="Q117" s="41">
        <f>M117+P117</f>
        <v>0</v>
      </c>
      <c r="R117" s="41">
        <f>MAX(0,MIN(P117,Q117-$C117))</f>
        <v>0</v>
      </c>
      <c r="S117" s="41">
        <f>V116*(1+T$4/12)</f>
        <v>0</v>
      </c>
      <c r="T117" s="41">
        <f>MAX(0,S117-U$4)</f>
        <v>0</v>
      </c>
      <c r="U117" s="41">
        <f>Q117+T117</f>
        <v>0</v>
      </c>
      <c r="V117" s="41">
        <f>MAX(0,MIN(T117,U117-$C117))</f>
        <v>0</v>
      </c>
      <c r="W117" s="41">
        <f>Z116*(1+X$4/12)</f>
        <v>0</v>
      </c>
      <c r="X117" s="41">
        <f>MAX(0,W117-Y$4)</f>
        <v>0</v>
      </c>
      <c r="Y117" s="41">
        <f>U117+X117</f>
        <v>0</v>
      </c>
      <c r="Z117" s="41">
        <f>MAX(0,MIN(X117,Y117-$C117))</f>
        <v>0</v>
      </c>
      <c r="AA117" s="41">
        <f>AD116*(1+AB$4/12)</f>
        <v>0</v>
      </c>
      <c r="AB117" s="41">
        <f>MAX(0,AA117-AC$4)</f>
        <v>0</v>
      </c>
      <c r="AC117" s="41">
        <f>Y117+AB117</f>
        <v>0</v>
      </c>
      <c r="AD117" s="41">
        <f>MAX(0,MIN(AB117,AC117-$C117))</f>
        <v>0</v>
      </c>
      <c r="AE117" s="41">
        <f>AH116*(1+AF$4/12)</f>
        <v>0</v>
      </c>
      <c r="AF117" s="41">
        <f>MAX(0,AE117-AG$4)</f>
        <v>0</v>
      </c>
      <c r="AG117" s="41">
        <f>AC117+AF117</f>
        <v>0</v>
      </c>
      <c r="AH117" s="41">
        <f>MAX(0,MIN(AF117,AG117-$C117))</f>
        <v>0</v>
      </c>
      <c r="AI117" s="41">
        <f>AL116*(1+AJ$4/12)</f>
        <v>0</v>
      </c>
      <c r="AJ117" s="41">
        <f>MAX(0,AI117-AK$4)</f>
        <v>0</v>
      </c>
      <c r="AK117" s="41">
        <f>AG117+AJ117</f>
        <v>0</v>
      </c>
      <c r="AL117" s="41">
        <f>MAX(0,MIN(AJ117,AK117-$C117))</f>
        <v>0</v>
      </c>
      <c r="AM117" s="41">
        <f>AP116*(1+AN$4/12)</f>
        <v>0</v>
      </c>
      <c r="AN117" s="41">
        <f>MAX(0,AM117-AO$4)</f>
        <v>0</v>
      </c>
      <c r="AO117" s="41">
        <f>AK117+AN117</f>
        <v>0</v>
      </c>
      <c r="AP117" s="41">
        <f>MAX(0,MIN(AN117,AO117-$C117))</f>
        <v>0</v>
      </c>
      <c r="AQ117" s="41">
        <f>AT116*(1+AR$4/12)</f>
        <v>0</v>
      </c>
      <c r="AR117" s="41">
        <f>MAX(0,AQ117-AS$4)</f>
        <v>0</v>
      </c>
      <c r="AS117" s="41">
        <f>AO117+AR117</f>
        <v>0</v>
      </c>
      <c r="AT117" s="41">
        <f>MAX(0,MIN(AR117,AS117-$C117))</f>
        <v>0</v>
      </c>
    </row>
    <row r="118">
      <c r="A118" s="40" t="n">
        <v>112</v>
      </c>
      <c r="B118" s="40" t="str">
        <f>CHOOSE(MONTH(EDATE('4 Дългове'!$D$20,A118-1)),"януари","февруари","март","април","май","юни","юли","август","септември","октомври","ноември","декември")&amp;" "&amp;YEAR(EDATE('4 Дългове'!$D$20,A118-1))&amp;" г."</f>
        <v>февруари 2036 г.</v>
      </c>
      <c r="C118" s="41">
        <f>$C$4-(G118+K118+O118+S118+W118+AA118+AE118+AI118+AM118+AQ118)+(H118+L118+P118+T118+X118+AB118+AF118+AJ118+AN118+AR118)</f>
        <v>470</v>
      </c>
      <c r="D118" s="41">
        <f>(G118+K118+O118+S118+W118+AA118+AE118+AI118+AM118+AQ118)-(J117+N117+R117+V117+Z117+AD117+AH117+AL117+AP117+AT117)</f>
        <v>0</v>
      </c>
      <c r="E118" s="41">
        <f>J118+N118+R118+V118+Z118+AD118+AH118+AL118+AP118+AT118</f>
        <v>0</v>
      </c>
      <c r="F118" s="40" t="str">
        <f>IF(AND(E118&lt;0.005,E117&gt;=0.005),A118,"")</f>
        <v/>
      </c>
      <c r="G118" s="41">
        <f>J117*(1+H$4/12)</f>
        <v>0</v>
      </c>
      <c r="H118" s="41">
        <f>MAX(0,G118-I$4)</f>
        <v>0</v>
      </c>
      <c r="I118" s="41">
        <f>H118</f>
        <v>0</v>
      </c>
      <c r="J118" s="41">
        <f>MAX(0,MIN(H118,I118-$C118))</f>
        <v>0</v>
      </c>
      <c r="K118" s="41">
        <f>N117*(1+L$4/12)</f>
        <v>0</v>
      </c>
      <c r="L118" s="41">
        <f>MAX(0,K118-M$4)</f>
        <v>0</v>
      </c>
      <c r="M118" s="41">
        <f>I118+L118</f>
        <v>0</v>
      </c>
      <c r="N118" s="41">
        <f>MAX(0,MIN(L118,M118-$C118))</f>
        <v>0</v>
      </c>
      <c r="O118" s="41">
        <f>R117*(1+P$4/12)</f>
        <v>0</v>
      </c>
      <c r="P118" s="41">
        <f>MAX(0,O118-Q$4)</f>
        <v>0</v>
      </c>
      <c r="Q118" s="41">
        <f>M118+P118</f>
        <v>0</v>
      </c>
      <c r="R118" s="41">
        <f>MAX(0,MIN(P118,Q118-$C118))</f>
        <v>0</v>
      </c>
      <c r="S118" s="41">
        <f>V117*(1+T$4/12)</f>
        <v>0</v>
      </c>
      <c r="T118" s="41">
        <f>MAX(0,S118-U$4)</f>
        <v>0</v>
      </c>
      <c r="U118" s="41">
        <f>Q118+T118</f>
        <v>0</v>
      </c>
      <c r="V118" s="41">
        <f>MAX(0,MIN(T118,U118-$C118))</f>
        <v>0</v>
      </c>
      <c r="W118" s="41">
        <f>Z117*(1+X$4/12)</f>
        <v>0</v>
      </c>
      <c r="X118" s="41">
        <f>MAX(0,W118-Y$4)</f>
        <v>0</v>
      </c>
      <c r="Y118" s="41">
        <f>U118+X118</f>
        <v>0</v>
      </c>
      <c r="Z118" s="41">
        <f>MAX(0,MIN(X118,Y118-$C118))</f>
        <v>0</v>
      </c>
      <c r="AA118" s="41">
        <f>AD117*(1+AB$4/12)</f>
        <v>0</v>
      </c>
      <c r="AB118" s="41">
        <f>MAX(0,AA118-AC$4)</f>
        <v>0</v>
      </c>
      <c r="AC118" s="41">
        <f>Y118+AB118</f>
        <v>0</v>
      </c>
      <c r="AD118" s="41">
        <f>MAX(0,MIN(AB118,AC118-$C118))</f>
        <v>0</v>
      </c>
      <c r="AE118" s="41">
        <f>AH117*(1+AF$4/12)</f>
        <v>0</v>
      </c>
      <c r="AF118" s="41">
        <f>MAX(0,AE118-AG$4)</f>
        <v>0</v>
      </c>
      <c r="AG118" s="41">
        <f>AC118+AF118</f>
        <v>0</v>
      </c>
      <c r="AH118" s="41">
        <f>MAX(0,MIN(AF118,AG118-$C118))</f>
        <v>0</v>
      </c>
      <c r="AI118" s="41">
        <f>AL117*(1+AJ$4/12)</f>
        <v>0</v>
      </c>
      <c r="AJ118" s="41">
        <f>MAX(0,AI118-AK$4)</f>
        <v>0</v>
      </c>
      <c r="AK118" s="41">
        <f>AG118+AJ118</f>
        <v>0</v>
      </c>
      <c r="AL118" s="41">
        <f>MAX(0,MIN(AJ118,AK118-$C118))</f>
        <v>0</v>
      </c>
      <c r="AM118" s="41">
        <f>AP117*(1+AN$4/12)</f>
        <v>0</v>
      </c>
      <c r="AN118" s="41">
        <f>MAX(0,AM118-AO$4)</f>
        <v>0</v>
      </c>
      <c r="AO118" s="41">
        <f>AK118+AN118</f>
        <v>0</v>
      </c>
      <c r="AP118" s="41">
        <f>MAX(0,MIN(AN118,AO118-$C118))</f>
        <v>0</v>
      </c>
      <c r="AQ118" s="41">
        <f>AT117*(1+AR$4/12)</f>
        <v>0</v>
      </c>
      <c r="AR118" s="41">
        <f>MAX(0,AQ118-AS$4)</f>
        <v>0</v>
      </c>
      <c r="AS118" s="41">
        <f>AO118+AR118</f>
        <v>0</v>
      </c>
      <c r="AT118" s="41">
        <f>MAX(0,MIN(AR118,AS118-$C118))</f>
        <v>0</v>
      </c>
    </row>
    <row r="119">
      <c r="A119" s="40" t="n">
        <v>113</v>
      </c>
      <c r="B119" s="40" t="str">
        <f>CHOOSE(MONTH(EDATE('4 Дългове'!$D$20,A119-1)),"януари","февруари","март","април","май","юни","юли","август","септември","октомври","ноември","декември")&amp;" "&amp;YEAR(EDATE('4 Дългове'!$D$20,A119-1))&amp;" г."</f>
        <v>март 2036 г.</v>
      </c>
      <c r="C119" s="41">
        <f>$C$4-(G119+K119+O119+S119+W119+AA119+AE119+AI119+AM119+AQ119)+(H119+L119+P119+T119+X119+AB119+AF119+AJ119+AN119+AR119)</f>
        <v>470</v>
      </c>
      <c r="D119" s="41">
        <f>(G119+K119+O119+S119+W119+AA119+AE119+AI119+AM119+AQ119)-(J118+N118+R118+V118+Z118+AD118+AH118+AL118+AP118+AT118)</f>
        <v>0</v>
      </c>
      <c r="E119" s="41">
        <f>J119+N119+R119+V119+Z119+AD119+AH119+AL119+AP119+AT119</f>
        <v>0</v>
      </c>
      <c r="F119" s="40" t="str">
        <f>IF(AND(E119&lt;0.005,E118&gt;=0.005),A119,"")</f>
        <v/>
      </c>
      <c r="G119" s="41">
        <f>J118*(1+H$4/12)</f>
        <v>0</v>
      </c>
      <c r="H119" s="41">
        <f>MAX(0,G119-I$4)</f>
        <v>0</v>
      </c>
      <c r="I119" s="41">
        <f>H119</f>
        <v>0</v>
      </c>
      <c r="J119" s="41">
        <f>MAX(0,MIN(H119,I119-$C119))</f>
        <v>0</v>
      </c>
      <c r="K119" s="41">
        <f>N118*(1+L$4/12)</f>
        <v>0</v>
      </c>
      <c r="L119" s="41">
        <f>MAX(0,K119-M$4)</f>
        <v>0</v>
      </c>
      <c r="M119" s="41">
        <f>I119+L119</f>
        <v>0</v>
      </c>
      <c r="N119" s="41">
        <f>MAX(0,MIN(L119,M119-$C119))</f>
        <v>0</v>
      </c>
      <c r="O119" s="41">
        <f>R118*(1+P$4/12)</f>
        <v>0</v>
      </c>
      <c r="P119" s="41">
        <f>MAX(0,O119-Q$4)</f>
        <v>0</v>
      </c>
      <c r="Q119" s="41">
        <f>M119+P119</f>
        <v>0</v>
      </c>
      <c r="R119" s="41">
        <f>MAX(0,MIN(P119,Q119-$C119))</f>
        <v>0</v>
      </c>
      <c r="S119" s="41">
        <f>V118*(1+T$4/12)</f>
        <v>0</v>
      </c>
      <c r="T119" s="41">
        <f>MAX(0,S119-U$4)</f>
        <v>0</v>
      </c>
      <c r="U119" s="41">
        <f>Q119+T119</f>
        <v>0</v>
      </c>
      <c r="V119" s="41">
        <f>MAX(0,MIN(T119,U119-$C119))</f>
        <v>0</v>
      </c>
      <c r="W119" s="41">
        <f>Z118*(1+X$4/12)</f>
        <v>0</v>
      </c>
      <c r="X119" s="41">
        <f>MAX(0,W119-Y$4)</f>
        <v>0</v>
      </c>
      <c r="Y119" s="41">
        <f>U119+X119</f>
        <v>0</v>
      </c>
      <c r="Z119" s="41">
        <f>MAX(0,MIN(X119,Y119-$C119))</f>
        <v>0</v>
      </c>
      <c r="AA119" s="41">
        <f>AD118*(1+AB$4/12)</f>
        <v>0</v>
      </c>
      <c r="AB119" s="41">
        <f>MAX(0,AA119-AC$4)</f>
        <v>0</v>
      </c>
      <c r="AC119" s="41">
        <f>Y119+AB119</f>
        <v>0</v>
      </c>
      <c r="AD119" s="41">
        <f>MAX(0,MIN(AB119,AC119-$C119))</f>
        <v>0</v>
      </c>
      <c r="AE119" s="41">
        <f>AH118*(1+AF$4/12)</f>
        <v>0</v>
      </c>
      <c r="AF119" s="41">
        <f>MAX(0,AE119-AG$4)</f>
        <v>0</v>
      </c>
      <c r="AG119" s="41">
        <f>AC119+AF119</f>
        <v>0</v>
      </c>
      <c r="AH119" s="41">
        <f>MAX(0,MIN(AF119,AG119-$C119))</f>
        <v>0</v>
      </c>
      <c r="AI119" s="41">
        <f>AL118*(1+AJ$4/12)</f>
        <v>0</v>
      </c>
      <c r="AJ119" s="41">
        <f>MAX(0,AI119-AK$4)</f>
        <v>0</v>
      </c>
      <c r="AK119" s="41">
        <f>AG119+AJ119</f>
        <v>0</v>
      </c>
      <c r="AL119" s="41">
        <f>MAX(0,MIN(AJ119,AK119-$C119))</f>
        <v>0</v>
      </c>
      <c r="AM119" s="41">
        <f>AP118*(1+AN$4/12)</f>
        <v>0</v>
      </c>
      <c r="AN119" s="41">
        <f>MAX(0,AM119-AO$4)</f>
        <v>0</v>
      </c>
      <c r="AO119" s="41">
        <f>AK119+AN119</f>
        <v>0</v>
      </c>
      <c r="AP119" s="41">
        <f>MAX(0,MIN(AN119,AO119-$C119))</f>
        <v>0</v>
      </c>
      <c r="AQ119" s="41">
        <f>AT118*(1+AR$4/12)</f>
        <v>0</v>
      </c>
      <c r="AR119" s="41">
        <f>MAX(0,AQ119-AS$4)</f>
        <v>0</v>
      </c>
      <c r="AS119" s="41">
        <f>AO119+AR119</f>
        <v>0</v>
      </c>
      <c r="AT119" s="41">
        <f>MAX(0,MIN(AR119,AS119-$C119))</f>
        <v>0</v>
      </c>
    </row>
    <row r="120">
      <c r="A120" s="40" t="n">
        <v>114</v>
      </c>
      <c r="B120" s="40" t="str">
        <f>CHOOSE(MONTH(EDATE('4 Дългове'!$D$20,A120-1)),"януари","февруари","март","април","май","юни","юли","август","септември","октомври","ноември","декември")&amp;" "&amp;YEAR(EDATE('4 Дългове'!$D$20,A120-1))&amp;" г."</f>
        <v>април 2036 г.</v>
      </c>
      <c r="C120" s="41">
        <f>$C$4-(G120+K120+O120+S120+W120+AA120+AE120+AI120+AM120+AQ120)+(H120+L120+P120+T120+X120+AB120+AF120+AJ120+AN120+AR120)</f>
        <v>470</v>
      </c>
      <c r="D120" s="41">
        <f>(G120+K120+O120+S120+W120+AA120+AE120+AI120+AM120+AQ120)-(J119+N119+R119+V119+Z119+AD119+AH119+AL119+AP119+AT119)</f>
        <v>0</v>
      </c>
      <c r="E120" s="41">
        <f>J120+N120+R120+V120+Z120+AD120+AH120+AL120+AP120+AT120</f>
        <v>0</v>
      </c>
      <c r="F120" s="40" t="str">
        <f>IF(AND(E120&lt;0.005,E119&gt;=0.005),A120,"")</f>
        <v/>
      </c>
      <c r="G120" s="41">
        <f>J119*(1+H$4/12)</f>
        <v>0</v>
      </c>
      <c r="H120" s="41">
        <f>MAX(0,G120-I$4)</f>
        <v>0</v>
      </c>
      <c r="I120" s="41">
        <f>H120</f>
        <v>0</v>
      </c>
      <c r="J120" s="41">
        <f>MAX(0,MIN(H120,I120-$C120))</f>
        <v>0</v>
      </c>
      <c r="K120" s="41">
        <f>N119*(1+L$4/12)</f>
        <v>0</v>
      </c>
      <c r="L120" s="41">
        <f>MAX(0,K120-M$4)</f>
        <v>0</v>
      </c>
      <c r="M120" s="41">
        <f>I120+L120</f>
        <v>0</v>
      </c>
      <c r="N120" s="41">
        <f>MAX(0,MIN(L120,M120-$C120))</f>
        <v>0</v>
      </c>
      <c r="O120" s="41">
        <f>R119*(1+P$4/12)</f>
        <v>0</v>
      </c>
      <c r="P120" s="41">
        <f>MAX(0,O120-Q$4)</f>
        <v>0</v>
      </c>
      <c r="Q120" s="41">
        <f>M120+P120</f>
        <v>0</v>
      </c>
      <c r="R120" s="41">
        <f>MAX(0,MIN(P120,Q120-$C120))</f>
        <v>0</v>
      </c>
      <c r="S120" s="41">
        <f>V119*(1+T$4/12)</f>
        <v>0</v>
      </c>
      <c r="T120" s="41">
        <f>MAX(0,S120-U$4)</f>
        <v>0</v>
      </c>
      <c r="U120" s="41">
        <f>Q120+T120</f>
        <v>0</v>
      </c>
      <c r="V120" s="41">
        <f>MAX(0,MIN(T120,U120-$C120))</f>
        <v>0</v>
      </c>
      <c r="W120" s="41">
        <f>Z119*(1+X$4/12)</f>
        <v>0</v>
      </c>
      <c r="X120" s="41">
        <f>MAX(0,W120-Y$4)</f>
        <v>0</v>
      </c>
      <c r="Y120" s="41">
        <f>U120+X120</f>
        <v>0</v>
      </c>
      <c r="Z120" s="41">
        <f>MAX(0,MIN(X120,Y120-$C120))</f>
        <v>0</v>
      </c>
      <c r="AA120" s="41">
        <f>AD119*(1+AB$4/12)</f>
        <v>0</v>
      </c>
      <c r="AB120" s="41">
        <f>MAX(0,AA120-AC$4)</f>
        <v>0</v>
      </c>
      <c r="AC120" s="41">
        <f>Y120+AB120</f>
        <v>0</v>
      </c>
      <c r="AD120" s="41">
        <f>MAX(0,MIN(AB120,AC120-$C120))</f>
        <v>0</v>
      </c>
      <c r="AE120" s="41">
        <f>AH119*(1+AF$4/12)</f>
        <v>0</v>
      </c>
      <c r="AF120" s="41">
        <f>MAX(0,AE120-AG$4)</f>
        <v>0</v>
      </c>
      <c r="AG120" s="41">
        <f>AC120+AF120</f>
        <v>0</v>
      </c>
      <c r="AH120" s="41">
        <f>MAX(0,MIN(AF120,AG120-$C120))</f>
        <v>0</v>
      </c>
      <c r="AI120" s="41">
        <f>AL119*(1+AJ$4/12)</f>
        <v>0</v>
      </c>
      <c r="AJ120" s="41">
        <f>MAX(0,AI120-AK$4)</f>
        <v>0</v>
      </c>
      <c r="AK120" s="41">
        <f>AG120+AJ120</f>
        <v>0</v>
      </c>
      <c r="AL120" s="41">
        <f>MAX(0,MIN(AJ120,AK120-$C120))</f>
        <v>0</v>
      </c>
      <c r="AM120" s="41">
        <f>AP119*(1+AN$4/12)</f>
        <v>0</v>
      </c>
      <c r="AN120" s="41">
        <f>MAX(0,AM120-AO$4)</f>
        <v>0</v>
      </c>
      <c r="AO120" s="41">
        <f>AK120+AN120</f>
        <v>0</v>
      </c>
      <c r="AP120" s="41">
        <f>MAX(0,MIN(AN120,AO120-$C120))</f>
        <v>0</v>
      </c>
      <c r="AQ120" s="41">
        <f>AT119*(1+AR$4/12)</f>
        <v>0</v>
      </c>
      <c r="AR120" s="41">
        <f>MAX(0,AQ120-AS$4)</f>
        <v>0</v>
      </c>
      <c r="AS120" s="41">
        <f>AO120+AR120</f>
        <v>0</v>
      </c>
      <c r="AT120" s="41">
        <f>MAX(0,MIN(AR120,AS120-$C120))</f>
        <v>0</v>
      </c>
    </row>
    <row r="121">
      <c r="A121" s="40" t="n">
        <v>115</v>
      </c>
      <c r="B121" s="40" t="str">
        <f>CHOOSE(MONTH(EDATE('4 Дългове'!$D$20,A121-1)),"януари","февруари","март","април","май","юни","юли","август","септември","октомври","ноември","декември")&amp;" "&amp;YEAR(EDATE('4 Дългове'!$D$20,A121-1))&amp;" г."</f>
        <v>май 2036 г.</v>
      </c>
      <c r="C121" s="41">
        <f>$C$4-(G121+K121+O121+S121+W121+AA121+AE121+AI121+AM121+AQ121)+(H121+L121+P121+T121+X121+AB121+AF121+AJ121+AN121+AR121)</f>
        <v>470</v>
      </c>
      <c r="D121" s="41">
        <f>(G121+K121+O121+S121+W121+AA121+AE121+AI121+AM121+AQ121)-(J120+N120+R120+V120+Z120+AD120+AH120+AL120+AP120+AT120)</f>
        <v>0</v>
      </c>
      <c r="E121" s="41">
        <f>J121+N121+R121+V121+Z121+AD121+AH121+AL121+AP121+AT121</f>
        <v>0</v>
      </c>
      <c r="F121" s="40" t="str">
        <f>IF(AND(E121&lt;0.005,E120&gt;=0.005),A121,"")</f>
        <v/>
      </c>
      <c r="G121" s="41">
        <f>J120*(1+H$4/12)</f>
        <v>0</v>
      </c>
      <c r="H121" s="41">
        <f>MAX(0,G121-I$4)</f>
        <v>0</v>
      </c>
      <c r="I121" s="41">
        <f>H121</f>
        <v>0</v>
      </c>
      <c r="J121" s="41">
        <f>MAX(0,MIN(H121,I121-$C121))</f>
        <v>0</v>
      </c>
      <c r="K121" s="41">
        <f>N120*(1+L$4/12)</f>
        <v>0</v>
      </c>
      <c r="L121" s="41">
        <f>MAX(0,K121-M$4)</f>
        <v>0</v>
      </c>
      <c r="M121" s="41">
        <f>I121+L121</f>
        <v>0</v>
      </c>
      <c r="N121" s="41">
        <f>MAX(0,MIN(L121,M121-$C121))</f>
        <v>0</v>
      </c>
      <c r="O121" s="41">
        <f>R120*(1+P$4/12)</f>
        <v>0</v>
      </c>
      <c r="P121" s="41">
        <f>MAX(0,O121-Q$4)</f>
        <v>0</v>
      </c>
      <c r="Q121" s="41">
        <f>M121+P121</f>
        <v>0</v>
      </c>
      <c r="R121" s="41">
        <f>MAX(0,MIN(P121,Q121-$C121))</f>
        <v>0</v>
      </c>
      <c r="S121" s="41">
        <f>V120*(1+T$4/12)</f>
        <v>0</v>
      </c>
      <c r="T121" s="41">
        <f>MAX(0,S121-U$4)</f>
        <v>0</v>
      </c>
      <c r="U121" s="41">
        <f>Q121+T121</f>
        <v>0</v>
      </c>
      <c r="V121" s="41">
        <f>MAX(0,MIN(T121,U121-$C121))</f>
        <v>0</v>
      </c>
      <c r="W121" s="41">
        <f>Z120*(1+X$4/12)</f>
        <v>0</v>
      </c>
      <c r="X121" s="41">
        <f>MAX(0,W121-Y$4)</f>
        <v>0</v>
      </c>
      <c r="Y121" s="41">
        <f>U121+X121</f>
        <v>0</v>
      </c>
      <c r="Z121" s="41">
        <f>MAX(0,MIN(X121,Y121-$C121))</f>
        <v>0</v>
      </c>
      <c r="AA121" s="41">
        <f>AD120*(1+AB$4/12)</f>
        <v>0</v>
      </c>
      <c r="AB121" s="41">
        <f>MAX(0,AA121-AC$4)</f>
        <v>0</v>
      </c>
      <c r="AC121" s="41">
        <f>Y121+AB121</f>
        <v>0</v>
      </c>
      <c r="AD121" s="41">
        <f>MAX(0,MIN(AB121,AC121-$C121))</f>
        <v>0</v>
      </c>
      <c r="AE121" s="41">
        <f>AH120*(1+AF$4/12)</f>
        <v>0</v>
      </c>
      <c r="AF121" s="41">
        <f>MAX(0,AE121-AG$4)</f>
        <v>0</v>
      </c>
      <c r="AG121" s="41">
        <f>AC121+AF121</f>
        <v>0</v>
      </c>
      <c r="AH121" s="41">
        <f>MAX(0,MIN(AF121,AG121-$C121))</f>
        <v>0</v>
      </c>
      <c r="AI121" s="41">
        <f>AL120*(1+AJ$4/12)</f>
        <v>0</v>
      </c>
      <c r="AJ121" s="41">
        <f>MAX(0,AI121-AK$4)</f>
        <v>0</v>
      </c>
      <c r="AK121" s="41">
        <f>AG121+AJ121</f>
        <v>0</v>
      </c>
      <c r="AL121" s="41">
        <f>MAX(0,MIN(AJ121,AK121-$C121))</f>
        <v>0</v>
      </c>
      <c r="AM121" s="41">
        <f>AP120*(1+AN$4/12)</f>
        <v>0</v>
      </c>
      <c r="AN121" s="41">
        <f>MAX(0,AM121-AO$4)</f>
        <v>0</v>
      </c>
      <c r="AO121" s="41">
        <f>AK121+AN121</f>
        <v>0</v>
      </c>
      <c r="AP121" s="41">
        <f>MAX(0,MIN(AN121,AO121-$C121))</f>
        <v>0</v>
      </c>
      <c r="AQ121" s="41">
        <f>AT120*(1+AR$4/12)</f>
        <v>0</v>
      </c>
      <c r="AR121" s="41">
        <f>MAX(0,AQ121-AS$4)</f>
        <v>0</v>
      </c>
      <c r="AS121" s="41">
        <f>AO121+AR121</f>
        <v>0</v>
      </c>
      <c r="AT121" s="41">
        <f>MAX(0,MIN(AR121,AS121-$C121))</f>
        <v>0</v>
      </c>
    </row>
    <row r="122">
      <c r="A122" s="40" t="n">
        <v>116</v>
      </c>
      <c r="B122" s="40" t="str">
        <f>CHOOSE(MONTH(EDATE('4 Дългове'!$D$20,A122-1)),"януари","февруари","март","април","май","юни","юли","август","септември","октомври","ноември","декември")&amp;" "&amp;YEAR(EDATE('4 Дългове'!$D$20,A122-1))&amp;" г."</f>
        <v>юни 2036 г.</v>
      </c>
      <c r="C122" s="41">
        <f>$C$4-(G122+K122+O122+S122+W122+AA122+AE122+AI122+AM122+AQ122)+(H122+L122+P122+T122+X122+AB122+AF122+AJ122+AN122+AR122)</f>
        <v>470</v>
      </c>
      <c r="D122" s="41">
        <f>(G122+K122+O122+S122+W122+AA122+AE122+AI122+AM122+AQ122)-(J121+N121+R121+V121+Z121+AD121+AH121+AL121+AP121+AT121)</f>
        <v>0</v>
      </c>
      <c r="E122" s="41">
        <f>J122+N122+R122+V122+Z122+AD122+AH122+AL122+AP122+AT122</f>
        <v>0</v>
      </c>
      <c r="F122" s="40" t="str">
        <f>IF(AND(E122&lt;0.005,E121&gt;=0.005),A122,"")</f>
        <v/>
      </c>
      <c r="G122" s="41">
        <f>J121*(1+H$4/12)</f>
        <v>0</v>
      </c>
      <c r="H122" s="41">
        <f>MAX(0,G122-I$4)</f>
        <v>0</v>
      </c>
      <c r="I122" s="41">
        <f>H122</f>
        <v>0</v>
      </c>
      <c r="J122" s="41">
        <f>MAX(0,MIN(H122,I122-$C122))</f>
        <v>0</v>
      </c>
      <c r="K122" s="41">
        <f>N121*(1+L$4/12)</f>
        <v>0</v>
      </c>
      <c r="L122" s="41">
        <f>MAX(0,K122-M$4)</f>
        <v>0</v>
      </c>
      <c r="M122" s="41">
        <f>I122+L122</f>
        <v>0</v>
      </c>
      <c r="N122" s="41">
        <f>MAX(0,MIN(L122,M122-$C122))</f>
        <v>0</v>
      </c>
      <c r="O122" s="41">
        <f>R121*(1+P$4/12)</f>
        <v>0</v>
      </c>
      <c r="P122" s="41">
        <f>MAX(0,O122-Q$4)</f>
        <v>0</v>
      </c>
      <c r="Q122" s="41">
        <f>M122+P122</f>
        <v>0</v>
      </c>
      <c r="R122" s="41">
        <f>MAX(0,MIN(P122,Q122-$C122))</f>
        <v>0</v>
      </c>
      <c r="S122" s="41">
        <f>V121*(1+T$4/12)</f>
        <v>0</v>
      </c>
      <c r="T122" s="41">
        <f>MAX(0,S122-U$4)</f>
        <v>0</v>
      </c>
      <c r="U122" s="41">
        <f>Q122+T122</f>
        <v>0</v>
      </c>
      <c r="V122" s="41">
        <f>MAX(0,MIN(T122,U122-$C122))</f>
        <v>0</v>
      </c>
      <c r="W122" s="41">
        <f>Z121*(1+X$4/12)</f>
        <v>0</v>
      </c>
      <c r="X122" s="41">
        <f>MAX(0,W122-Y$4)</f>
        <v>0</v>
      </c>
      <c r="Y122" s="41">
        <f>U122+X122</f>
        <v>0</v>
      </c>
      <c r="Z122" s="41">
        <f>MAX(0,MIN(X122,Y122-$C122))</f>
        <v>0</v>
      </c>
      <c r="AA122" s="41">
        <f>AD121*(1+AB$4/12)</f>
        <v>0</v>
      </c>
      <c r="AB122" s="41">
        <f>MAX(0,AA122-AC$4)</f>
        <v>0</v>
      </c>
      <c r="AC122" s="41">
        <f>Y122+AB122</f>
        <v>0</v>
      </c>
      <c r="AD122" s="41">
        <f>MAX(0,MIN(AB122,AC122-$C122))</f>
        <v>0</v>
      </c>
      <c r="AE122" s="41">
        <f>AH121*(1+AF$4/12)</f>
        <v>0</v>
      </c>
      <c r="AF122" s="41">
        <f>MAX(0,AE122-AG$4)</f>
        <v>0</v>
      </c>
      <c r="AG122" s="41">
        <f>AC122+AF122</f>
        <v>0</v>
      </c>
      <c r="AH122" s="41">
        <f>MAX(0,MIN(AF122,AG122-$C122))</f>
        <v>0</v>
      </c>
      <c r="AI122" s="41">
        <f>AL121*(1+AJ$4/12)</f>
        <v>0</v>
      </c>
      <c r="AJ122" s="41">
        <f>MAX(0,AI122-AK$4)</f>
        <v>0</v>
      </c>
      <c r="AK122" s="41">
        <f>AG122+AJ122</f>
        <v>0</v>
      </c>
      <c r="AL122" s="41">
        <f>MAX(0,MIN(AJ122,AK122-$C122))</f>
        <v>0</v>
      </c>
      <c r="AM122" s="41">
        <f>AP121*(1+AN$4/12)</f>
        <v>0</v>
      </c>
      <c r="AN122" s="41">
        <f>MAX(0,AM122-AO$4)</f>
        <v>0</v>
      </c>
      <c r="AO122" s="41">
        <f>AK122+AN122</f>
        <v>0</v>
      </c>
      <c r="AP122" s="41">
        <f>MAX(0,MIN(AN122,AO122-$C122))</f>
        <v>0</v>
      </c>
      <c r="AQ122" s="41">
        <f>AT121*(1+AR$4/12)</f>
        <v>0</v>
      </c>
      <c r="AR122" s="41">
        <f>MAX(0,AQ122-AS$4)</f>
        <v>0</v>
      </c>
      <c r="AS122" s="41">
        <f>AO122+AR122</f>
        <v>0</v>
      </c>
      <c r="AT122" s="41">
        <f>MAX(0,MIN(AR122,AS122-$C122))</f>
        <v>0</v>
      </c>
    </row>
    <row r="123">
      <c r="A123" s="40" t="n">
        <v>117</v>
      </c>
      <c r="B123" s="40" t="str">
        <f>CHOOSE(MONTH(EDATE('4 Дългове'!$D$20,A123-1)),"януари","февруари","март","април","май","юни","юли","август","септември","октомври","ноември","декември")&amp;" "&amp;YEAR(EDATE('4 Дългове'!$D$20,A123-1))&amp;" г."</f>
        <v>юли 2036 г.</v>
      </c>
      <c r="C123" s="41">
        <f>$C$4-(G123+K123+O123+S123+W123+AA123+AE123+AI123+AM123+AQ123)+(H123+L123+P123+T123+X123+AB123+AF123+AJ123+AN123+AR123)</f>
        <v>470</v>
      </c>
      <c r="D123" s="41">
        <f>(G123+K123+O123+S123+W123+AA123+AE123+AI123+AM123+AQ123)-(J122+N122+R122+V122+Z122+AD122+AH122+AL122+AP122+AT122)</f>
        <v>0</v>
      </c>
      <c r="E123" s="41">
        <f>J123+N123+R123+V123+Z123+AD123+AH123+AL123+AP123+AT123</f>
        <v>0</v>
      </c>
      <c r="F123" s="40" t="str">
        <f>IF(AND(E123&lt;0.005,E122&gt;=0.005),A123,"")</f>
        <v/>
      </c>
      <c r="G123" s="41">
        <f>J122*(1+H$4/12)</f>
        <v>0</v>
      </c>
      <c r="H123" s="41">
        <f>MAX(0,G123-I$4)</f>
        <v>0</v>
      </c>
      <c r="I123" s="41">
        <f>H123</f>
        <v>0</v>
      </c>
      <c r="J123" s="41">
        <f>MAX(0,MIN(H123,I123-$C123))</f>
        <v>0</v>
      </c>
      <c r="K123" s="41">
        <f>N122*(1+L$4/12)</f>
        <v>0</v>
      </c>
      <c r="L123" s="41">
        <f>MAX(0,K123-M$4)</f>
        <v>0</v>
      </c>
      <c r="M123" s="41">
        <f>I123+L123</f>
        <v>0</v>
      </c>
      <c r="N123" s="41">
        <f>MAX(0,MIN(L123,M123-$C123))</f>
        <v>0</v>
      </c>
      <c r="O123" s="41">
        <f>R122*(1+P$4/12)</f>
        <v>0</v>
      </c>
      <c r="P123" s="41">
        <f>MAX(0,O123-Q$4)</f>
        <v>0</v>
      </c>
      <c r="Q123" s="41">
        <f>M123+P123</f>
        <v>0</v>
      </c>
      <c r="R123" s="41">
        <f>MAX(0,MIN(P123,Q123-$C123))</f>
        <v>0</v>
      </c>
      <c r="S123" s="41">
        <f>V122*(1+T$4/12)</f>
        <v>0</v>
      </c>
      <c r="T123" s="41">
        <f>MAX(0,S123-U$4)</f>
        <v>0</v>
      </c>
      <c r="U123" s="41">
        <f>Q123+T123</f>
        <v>0</v>
      </c>
      <c r="V123" s="41">
        <f>MAX(0,MIN(T123,U123-$C123))</f>
        <v>0</v>
      </c>
      <c r="W123" s="41">
        <f>Z122*(1+X$4/12)</f>
        <v>0</v>
      </c>
      <c r="X123" s="41">
        <f>MAX(0,W123-Y$4)</f>
        <v>0</v>
      </c>
      <c r="Y123" s="41">
        <f>U123+X123</f>
        <v>0</v>
      </c>
      <c r="Z123" s="41">
        <f>MAX(0,MIN(X123,Y123-$C123))</f>
        <v>0</v>
      </c>
      <c r="AA123" s="41">
        <f>AD122*(1+AB$4/12)</f>
        <v>0</v>
      </c>
      <c r="AB123" s="41">
        <f>MAX(0,AA123-AC$4)</f>
        <v>0</v>
      </c>
      <c r="AC123" s="41">
        <f>Y123+AB123</f>
        <v>0</v>
      </c>
      <c r="AD123" s="41">
        <f>MAX(0,MIN(AB123,AC123-$C123))</f>
        <v>0</v>
      </c>
      <c r="AE123" s="41">
        <f>AH122*(1+AF$4/12)</f>
        <v>0</v>
      </c>
      <c r="AF123" s="41">
        <f>MAX(0,AE123-AG$4)</f>
        <v>0</v>
      </c>
      <c r="AG123" s="41">
        <f>AC123+AF123</f>
        <v>0</v>
      </c>
      <c r="AH123" s="41">
        <f>MAX(0,MIN(AF123,AG123-$C123))</f>
        <v>0</v>
      </c>
      <c r="AI123" s="41">
        <f>AL122*(1+AJ$4/12)</f>
        <v>0</v>
      </c>
      <c r="AJ123" s="41">
        <f>MAX(0,AI123-AK$4)</f>
        <v>0</v>
      </c>
      <c r="AK123" s="41">
        <f>AG123+AJ123</f>
        <v>0</v>
      </c>
      <c r="AL123" s="41">
        <f>MAX(0,MIN(AJ123,AK123-$C123))</f>
        <v>0</v>
      </c>
      <c r="AM123" s="41">
        <f>AP122*(1+AN$4/12)</f>
        <v>0</v>
      </c>
      <c r="AN123" s="41">
        <f>MAX(0,AM123-AO$4)</f>
        <v>0</v>
      </c>
      <c r="AO123" s="41">
        <f>AK123+AN123</f>
        <v>0</v>
      </c>
      <c r="AP123" s="41">
        <f>MAX(0,MIN(AN123,AO123-$C123))</f>
        <v>0</v>
      </c>
      <c r="AQ123" s="41">
        <f>AT122*(1+AR$4/12)</f>
        <v>0</v>
      </c>
      <c r="AR123" s="41">
        <f>MAX(0,AQ123-AS$4)</f>
        <v>0</v>
      </c>
      <c r="AS123" s="41">
        <f>AO123+AR123</f>
        <v>0</v>
      </c>
      <c r="AT123" s="41">
        <f>MAX(0,MIN(AR123,AS123-$C123))</f>
        <v>0</v>
      </c>
    </row>
    <row r="124">
      <c r="A124" s="40" t="n">
        <v>118</v>
      </c>
      <c r="B124" s="40" t="str">
        <f>CHOOSE(MONTH(EDATE('4 Дългове'!$D$20,A124-1)),"януари","февруари","март","април","май","юни","юли","август","септември","октомври","ноември","декември")&amp;" "&amp;YEAR(EDATE('4 Дългове'!$D$20,A124-1))&amp;" г."</f>
        <v>август 2036 г.</v>
      </c>
      <c r="C124" s="41">
        <f>$C$4-(G124+K124+O124+S124+W124+AA124+AE124+AI124+AM124+AQ124)+(H124+L124+P124+T124+X124+AB124+AF124+AJ124+AN124+AR124)</f>
        <v>470</v>
      </c>
      <c r="D124" s="41">
        <f>(G124+K124+O124+S124+W124+AA124+AE124+AI124+AM124+AQ124)-(J123+N123+R123+V123+Z123+AD123+AH123+AL123+AP123+AT123)</f>
        <v>0</v>
      </c>
      <c r="E124" s="41">
        <f>J124+N124+R124+V124+Z124+AD124+AH124+AL124+AP124+AT124</f>
        <v>0</v>
      </c>
      <c r="F124" s="40" t="str">
        <f>IF(AND(E124&lt;0.005,E123&gt;=0.005),A124,"")</f>
        <v/>
      </c>
      <c r="G124" s="41">
        <f>J123*(1+H$4/12)</f>
        <v>0</v>
      </c>
      <c r="H124" s="41">
        <f>MAX(0,G124-I$4)</f>
        <v>0</v>
      </c>
      <c r="I124" s="41">
        <f>H124</f>
        <v>0</v>
      </c>
      <c r="J124" s="41">
        <f>MAX(0,MIN(H124,I124-$C124))</f>
        <v>0</v>
      </c>
      <c r="K124" s="41">
        <f>N123*(1+L$4/12)</f>
        <v>0</v>
      </c>
      <c r="L124" s="41">
        <f>MAX(0,K124-M$4)</f>
        <v>0</v>
      </c>
      <c r="M124" s="41">
        <f>I124+L124</f>
        <v>0</v>
      </c>
      <c r="N124" s="41">
        <f>MAX(0,MIN(L124,M124-$C124))</f>
        <v>0</v>
      </c>
      <c r="O124" s="41">
        <f>R123*(1+P$4/12)</f>
        <v>0</v>
      </c>
      <c r="P124" s="41">
        <f>MAX(0,O124-Q$4)</f>
        <v>0</v>
      </c>
      <c r="Q124" s="41">
        <f>M124+P124</f>
        <v>0</v>
      </c>
      <c r="R124" s="41">
        <f>MAX(0,MIN(P124,Q124-$C124))</f>
        <v>0</v>
      </c>
      <c r="S124" s="41">
        <f>V123*(1+T$4/12)</f>
        <v>0</v>
      </c>
      <c r="T124" s="41">
        <f>MAX(0,S124-U$4)</f>
        <v>0</v>
      </c>
      <c r="U124" s="41">
        <f>Q124+T124</f>
        <v>0</v>
      </c>
      <c r="V124" s="41">
        <f>MAX(0,MIN(T124,U124-$C124))</f>
        <v>0</v>
      </c>
      <c r="W124" s="41">
        <f>Z123*(1+X$4/12)</f>
        <v>0</v>
      </c>
      <c r="X124" s="41">
        <f>MAX(0,W124-Y$4)</f>
        <v>0</v>
      </c>
      <c r="Y124" s="41">
        <f>U124+X124</f>
        <v>0</v>
      </c>
      <c r="Z124" s="41">
        <f>MAX(0,MIN(X124,Y124-$C124))</f>
        <v>0</v>
      </c>
      <c r="AA124" s="41">
        <f>AD123*(1+AB$4/12)</f>
        <v>0</v>
      </c>
      <c r="AB124" s="41">
        <f>MAX(0,AA124-AC$4)</f>
        <v>0</v>
      </c>
      <c r="AC124" s="41">
        <f>Y124+AB124</f>
        <v>0</v>
      </c>
      <c r="AD124" s="41">
        <f>MAX(0,MIN(AB124,AC124-$C124))</f>
        <v>0</v>
      </c>
      <c r="AE124" s="41">
        <f>AH123*(1+AF$4/12)</f>
        <v>0</v>
      </c>
      <c r="AF124" s="41">
        <f>MAX(0,AE124-AG$4)</f>
        <v>0</v>
      </c>
      <c r="AG124" s="41">
        <f>AC124+AF124</f>
        <v>0</v>
      </c>
      <c r="AH124" s="41">
        <f>MAX(0,MIN(AF124,AG124-$C124))</f>
        <v>0</v>
      </c>
      <c r="AI124" s="41">
        <f>AL123*(1+AJ$4/12)</f>
        <v>0</v>
      </c>
      <c r="AJ124" s="41">
        <f>MAX(0,AI124-AK$4)</f>
        <v>0</v>
      </c>
      <c r="AK124" s="41">
        <f>AG124+AJ124</f>
        <v>0</v>
      </c>
      <c r="AL124" s="41">
        <f>MAX(0,MIN(AJ124,AK124-$C124))</f>
        <v>0</v>
      </c>
      <c r="AM124" s="41">
        <f>AP123*(1+AN$4/12)</f>
        <v>0</v>
      </c>
      <c r="AN124" s="41">
        <f>MAX(0,AM124-AO$4)</f>
        <v>0</v>
      </c>
      <c r="AO124" s="41">
        <f>AK124+AN124</f>
        <v>0</v>
      </c>
      <c r="AP124" s="41">
        <f>MAX(0,MIN(AN124,AO124-$C124))</f>
        <v>0</v>
      </c>
      <c r="AQ124" s="41">
        <f>AT123*(1+AR$4/12)</f>
        <v>0</v>
      </c>
      <c r="AR124" s="41">
        <f>MAX(0,AQ124-AS$4)</f>
        <v>0</v>
      </c>
      <c r="AS124" s="41">
        <f>AO124+AR124</f>
        <v>0</v>
      </c>
      <c r="AT124" s="41">
        <f>MAX(0,MIN(AR124,AS124-$C124))</f>
        <v>0</v>
      </c>
    </row>
    <row r="125">
      <c r="A125" s="40" t="n">
        <v>119</v>
      </c>
      <c r="B125" s="40" t="str">
        <f>CHOOSE(MONTH(EDATE('4 Дългове'!$D$20,A125-1)),"януари","февруари","март","април","май","юни","юли","август","септември","октомври","ноември","декември")&amp;" "&amp;YEAR(EDATE('4 Дългове'!$D$20,A125-1))&amp;" г."</f>
        <v>септември 2036 г.</v>
      </c>
      <c r="C125" s="41">
        <f>$C$4-(G125+K125+O125+S125+W125+AA125+AE125+AI125+AM125+AQ125)+(H125+L125+P125+T125+X125+AB125+AF125+AJ125+AN125+AR125)</f>
        <v>470</v>
      </c>
      <c r="D125" s="41">
        <f>(G125+K125+O125+S125+W125+AA125+AE125+AI125+AM125+AQ125)-(J124+N124+R124+V124+Z124+AD124+AH124+AL124+AP124+AT124)</f>
        <v>0</v>
      </c>
      <c r="E125" s="41">
        <f>J125+N125+R125+V125+Z125+AD125+AH125+AL125+AP125+AT125</f>
        <v>0</v>
      </c>
      <c r="F125" s="40" t="str">
        <f>IF(AND(E125&lt;0.005,E124&gt;=0.005),A125,"")</f>
        <v/>
      </c>
      <c r="G125" s="41">
        <f>J124*(1+H$4/12)</f>
        <v>0</v>
      </c>
      <c r="H125" s="41">
        <f>MAX(0,G125-I$4)</f>
        <v>0</v>
      </c>
      <c r="I125" s="41">
        <f>H125</f>
        <v>0</v>
      </c>
      <c r="J125" s="41">
        <f>MAX(0,MIN(H125,I125-$C125))</f>
        <v>0</v>
      </c>
      <c r="K125" s="41">
        <f>N124*(1+L$4/12)</f>
        <v>0</v>
      </c>
      <c r="L125" s="41">
        <f>MAX(0,K125-M$4)</f>
        <v>0</v>
      </c>
      <c r="M125" s="41">
        <f>I125+L125</f>
        <v>0</v>
      </c>
      <c r="N125" s="41">
        <f>MAX(0,MIN(L125,M125-$C125))</f>
        <v>0</v>
      </c>
      <c r="O125" s="41">
        <f>R124*(1+P$4/12)</f>
        <v>0</v>
      </c>
      <c r="P125" s="41">
        <f>MAX(0,O125-Q$4)</f>
        <v>0</v>
      </c>
      <c r="Q125" s="41">
        <f>M125+P125</f>
        <v>0</v>
      </c>
      <c r="R125" s="41">
        <f>MAX(0,MIN(P125,Q125-$C125))</f>
        <v>0</v>
      </c>
      <c r="S125" s="41">
        <f>V124*(1+T$4/12)</f>
        <v>0</v>
      </c>
      <c r="T125" s="41">
        <f>MAX(0,S125-U$4)</f>
        <v>0</v>
      </c>
      <c r="U125" s="41">
        <f>Q125+T125</f>
        <v>0</v>
      </c>
      <c r="V125" s="41">
        <f>MAX(0,MIN(T125,U125-$C125))</f>
        <v>0</v>
      </c>
      <c r="W125" s="41">
        <f>Z124*(1+X$4/12)</f>
        <v>0</v>
      </c>
      <c r="X125" s="41">
        <f>MAX(0,W125-Y$4)</f>
        <v>0</v>
      </c>
      <c r="Y125" s="41">
        <f>U125+X125</f>
        <v>0</v>
      </c>
      <c r="Z125" s="41">
        <f>MAX(0,MIN(X125,Y125-$C125))</f>
        <v>0</v>
      </c>
      <c r="AA125" s="41">
        <f>AD124*(1+AB$4/12)</f>
        <v>0</v>
      </c>
      <c r="AB125" s="41">
        <f>MAX(0,AA125-AC$4)</f>
        <v>0</v>
      </c>
      <c r="AC125" s="41">
        <f>Y125+AB125</f>
        <v>0</v>
      </c>
      <c r="AD125" s="41">
        <f>MAX(0,MIN(AB125,AC125-$C125))</f>
        <v>0</v>
      </c>
      <c r="AE125" s="41">
        <f>AH124*(1+AF$4/12)</f>
        <v>0</v>
      </c>
      <c r="AF125" s="41">
        <f>MAX(0,AE125-AG$4)</f>
        <v>0</v>
      </c>
      <c r="AG125" s="41">
        <f>AC125+AF125</f>
        <v>0</v>
      </c>
      <c r="AH125" s="41">
        <f>MAX(0,MIN(AF125,AG125-$C125))</f>
        <v>0</v>
      </c>
      <c r="AI125" s="41">
        <f>AL124*(1+AJ$4/12)</f>
        <v>0</v>
      </c>
      <c r="AJ125" s="41">
        <f>MAX(0,AI125-AK$4)</f>
        <v>0</v>
      </c>
      <c r="AK125" s="41">
        <f>AG125+AJ125</f>
        <v>0</v>
      </c>
      <c r="AL125" s="41">
        <f>MAX(0,MIN(AJ125,AK125-$C125))</f>
        <v>0</v>
      </c>
      <c r="AM125" s="41">
        <f>AP124*(1+AN$4/12)</f>
        <v>0</v>
      </c>
      <c r="AN125" s="41">
        <f>MAX(0,AM125-AO$4)</f>
        <v>0</v>
      </c>
      <c r="AO125" s="41">
        <f>AK125+AN125</f>
        <v>0</v>
      </c>
      <c r="AP125" s="41">
        <f>MAX(0,MIN(AN125,AO125-$C125))</f>
        <v>0</v>
      </c>
      <c r="AQ125" s="41">
        <f>AT124*(1+AR$4/12)</f>
        <v>0</v>
      </c>
      <c r="AR125" s="41">
        <f>MAX(0,AQ125-AS$4)</f>
        <v>0</v>
      </c>
      <c r="AS125" s="41">
        <f>AO125+AR125</f>
        <v>0</v>
      </c>
      <c r="AT125" s="41">
        <f>MAX(0,MIN(AR125,AS125-$C125))</f>
        <v>0</v>
      </c>
    </row>
    <row r="126">
      <c r="A126" s="40" t="n">
        <v>120</v>
      </c>
      <c r="B126" s="40" t="str">
        <f>CHOOSE(MONTH(EDATE('4 Дългове'!$D$20,A126-1)),"януари","февруари","март","април","май","юни","юли","август","септември","октомври","ноември","декември")&amp;" "&amp;YEAR(EDATE('4 Дългове'!$D$20,A126-1))&amp;" г."</f>
        <v>октомври 2036 г.</v>
      </c>
      <c r="C126" s="41">
        <f>$C$4-(G126+K126+O126+S126+W126+AA126+AE126+AI126+AM126+AQ126)+(H126+L126+P126+T126+X126+AB126+AF126+AJ126+AN126+AR126)</f>
        <v>470</v>
      </c>
      <c r="D126" s="41">
        <f>(G126+K126+O126+S126+W126+AA126+AE126+AI126+AM126+AQ126)-(J125+N125+R125+V125+Z125+AD125+AH125+AL125+AP125+AT125)</f>
        <v>0</v>
      </c>
      <c r="E126" s="41">
        <f>J126+N126+R126+V126+Z126+AD126+AH126+AL126+AP126+AT126</f>
        <v>0</v>
      </c>
      <c r="F126" s="40" t="str">
        <f>IF(AND(E126&lt;0.005,E125&gt;=0.005),A126,"")</f>
        <v/>
      </c>
      <c r="G126" s="41">
        <f>J125*(1+H$4/12)</f>
        <v>0</v>
      </c>
      <c r="H126" s="41">
        <f>MAX(0,G126-I$4)</f>
        <v>0</v>
      </c>
      <c r="I126" s="41">
        <f>H126</f>
        <v>0</v>
      </c>
      <c r="J126" s="41">
        <f>MAX(0,MIN(H126,I126-$C126))</f>
        <v>0</v>
      </c>
      <c r="K126" s="41">
        <f>N125*(1+L$4/12)</f>
        <v>0</v>
      </c>
      <c r="L126" s="41">
        <f>MAX(0,K126-M$4)</f>
        <v>0</v>
      </c>
      <c r="M126" s="41">
        <f>I126+L126</f>
        <v>0</v>
      </c>
      <c r="N126" s="41">
        <f>MAX(0,MIN(L126,M126-$C126))</f>
        <v>0</v>
      </c>
      <c r="O126" s="41">
        <f>R125*(1+P$4/12)</f>
        <v>0</v>
      </c>
      <c r="P126" s="41">
        <f>MAX(0,O126-Q$4)</f>
        <v>0</v>
      </c>
      <c r="Q126" s="41">
        <f>M126+P126</f>
        <v>0</v>
      </c>
      <c r="R126" s="41">
        <f>MAX(0,MIN(P126,Q126-$C126))</f>
        <v>0</v>
      </c>
      <c r="S126" s="41">
        <f>V125*(1+T$4/12)</f>
        <v>0</v>
      </c>
      <c r="T126" s="41">
        <f>MAX(0,S126-U$4)</f>
        <v>0</v>
      </c>
      <c r="U126" s="41">
        <f>Q126+T126</f>
        <v>0</v>
      </c>
      <c r="V126" s="41">
        <f>MAX(0,MIN(T126,U126-$C126))</f>
        <v>0</v>
      </c>
      <c r="W126" s="41">
        <f>Z125*(1+X$4/12)</f>
        <v>0</v>
      </c>
      <c r="X126" s="41">
        <f>MAX(0,W126-Y$4)</f>
        <v>0</v>
      </c>
      <c r="Y126" s="41">
        <f>U126+X126</f>
        <v>0</v>
      </c>
      <c r="Z126" s="41">
        <f>MAX(0,MIN(X126,Y126-$C126))</f>
        <v>0</v>
      </c>
      <c r="AA126" s="41">
        <f>AD125*(1+AB$4/12)</f>
        <v>0</v>
      </c>
      <c r="AB126" s="41">
        <f>MAX(0,AA126-AC$4)</f>
        <v>0</v>
      </c>
      <c r="AC126" s="41">
        <f>Y126+AB126</f>
        <v>0</v>
      </c>
      <c r="AD126" s="41">
        <f>MAX(0,MIN(AB126,AC126-$C126))</f>
        <v>0</v>
      </c>
      <c r="AE126" s="41">
        <f>AH125*(1+AF$4/12)</f>
        <v>0</v>
      </c>
      <c r="AF126" s="41">
        <f>MAX(0,AE126-AG$4)</f>
        <v>0</v>
      </c>
      <c r="AG126" s="41">
        <f>AC126+AF126</f>
        <v>0</v>
      </c>
      <c r="AH126" s="41">
        <f>MAX(0,MIN(AF126,AG126-$C126))</f>
        <v>0</v>
      </c>
      <c r="AI126" s="41">
        <f>AL125*(1+AJ$4/12)</f>
        <v>0</v>
      </c>
      <c r="AJ126" s="41">
        <f>MAX(0,AI126-AK$4)</f>
        <v>0</v>
      </c>
      <c r="AK126" s="41">
        <f>AG126+AJ126</f>
        <v>0</v>
      </c>
      <c r="AL126" s="41">
        <f>MAX(0,MIN(AJ126,AK126-$C126))</f>
        <v>0</v>
      </c>
      <c r="AM126" s="41">
        <f>AP125*(1+AN$4/12)</f>
        <v>0</v>
      </c>
      <c r="AN126" s="41">
        <f>MAX(0,AM126-AO$4)</f>
        <v>0</v>
      </c>
      <c r="AO126" s="41">
        <f>AK126+AN126</f>
        <v>0</v>
      </c>
      <c r="AP126" s="41">
        <f>MAX(0,MIN(AN126,AO126-$C126))</f>
        <v>0</v>
      </c>
      <c r="AQ126" s="41">
        <f>AT125*(1+AR$4/12)</f>
        <v>0</v>
      </c>
      <c r="AR126" s="41">
        <f>MAX(0,AQ126-AS$4)</f>
        <v>0</v>
      </c>
      <c r="AS126" s="41">
        <f>AO126+AR126</f>
        <v>0</v>
      </c>
      <c r="AT126" s="41">
        <f>MAX(0,MIN(AR126,AS126-$C126))</f>
        <v>0</v>
      </c>
    </row>
    <row r="127">
      <c r="A127" s="40" t="n">
        <v>121</v>
      </c>
      <c r="B127" s="40" t="str">
        <f>CHOOSE(MONTH(EDATE('4 Дългове'!$D$20,A127-1)),"януари","февруари","март","април","май","юни","юли","август","септември","октомври","ноември","декември")&amp;" "&amp;YEAR(EDATE('4 Дългове'!$D$20,A127-1))&amp;" г."</f>
        <v>ноември 2036 г.</v>
      </c>
      <c r="C127" s="41">
        <f>$C$4-(G127+K127+O127+S127+W127+AA127+AE127+AI127+AM127+AQ127)+(H127+L127+P127+T127+X127+AB127+AF127+AJ127+AN127+AR127)</f>
        <v>470</v>
      </c>
      <c r="D127" s="41">
        <f>(G127+K127+O127+S127+W127+AA127+AE127+AI127+AM127+AQ127)-(J126+N126+R126+V126+Z126+AD126+AH126+AL126+AP126+AT126)</f>
        <v>0</v>
      </c>
      <c r="E127" s="41">
        <f>J127+N127+R127+V127+Z127+AD127+AH127+AL127+AP127+AT127</f>
        <v>0</v>
      </c>
      <c r="F127" s="40" t="str">
        <f>IF(AND(E127&lt;0.005,E126&gt;=0.005),A127,"")</f>
        <v/>
      </c>
      <c r="G127" s="41">
        <f>J126*(1+H$4/12)</f>
        <v>0</v>
      </c>
      <c r="H127" s="41">
        <f>MAX(0,G127-I$4)</f>
        <v>0</v>
      </c>
      <c r="I127" s="41">
        <f>H127</f>
        <v>0</v>
      </c>
      <c r="J127" s="41">
        <f>MAX(0,MIN(H127,I127-$C127))</f>
        <v>0</v>
      </c>
      <c r="K127" s="41">
        <f>N126*(1+L$4/12)</f>
        <v>0</v>
      </c>
      <c r="L127" s="41">
        <f>MAX(0,K127-M$4)</f>
        <v>0</v>
      </c>
      <c r="M127" s="41">
        <f>I127+L127</f>
        <v>0</v>
      </c>
      <c r="N127" s="41">
        <f>MAX(0,MIN(L127,M127-$C127))</f>
        <v>0</v>
      </c>
      <c r="O127" s="41">
        <f>R126*(1+P$4/12)</f>
        <v>0</v>
      </c>
      <c r="P127" s="41">
        <f>MAX(0,O127-Q$4)</f>
        <v>0</v>
      </c>
      <c r="Q127" s="41">
        <f>M127+P127</f>
        <v>0</v>
      </c>
      <c r="R127" s="41">
        <f>MAX(0,MIN(P127,Q127-$C127))</f>
        <v>0</v>
      </c>
      <c r="S127" s="41">
        <f>V126*(1+T$4/12)</f>
        <v>0</v>
      </c>
      <c r="T127" s="41">
        <f>MAX(0,S127-U$4)</f>
        <v>0</v>
      </c>
      <c r="U127" s="41">
        <f>Q127+T127</f>
        <v>0</v>
      </c>
      <c r="V127" s="41">
        <f>MAX(0,MIN(T127,U127-$C127))</f>
        <v>0</v>
      </c>
      <c r="W127" s="41">
        <f>Z126*(1+X$4/12)</f>
        <v>0</v>
      </c>
      <c r="X127" s="41">
        <f>MAX(0,W127-Y$4)</f>
        <v>0</v>
      </c>
      <c r="Y127" s="41">
        <f>U127+X127</f>
        <v>0</v>
      </c>
      <c r="Z127" s="41">
        <f>MAX(0,MIN(X127,Y127-$C127))</f>
        <v>0</v>
      </c>
      <c r="AA127" s="41">
        <f>AD126*(1+AB$4/12)</f>
        <v>0</v>
      </c>
      <c r="AB127" s="41">
        <f>MAX(0,AA127-AC$4)</f>
        <v>0</v>
      </c>
      <c r="AC127" s="41">
        <f>Y127+AB127</f>
        <v>0</v>
      </c>
      <c r="AD127" s="41">
        <f>MAX(0,MIN(AB127,AC127-$C127))</f>
        <v>0</v>
      </c>
      <c r="AE127" s="41">
        <f>AH126*(1+AF$4/12)</f>
        <v>0</v>
      </c>
      <c r="AF127" s="41">
        <f>MAX(0,AE127-AG$4)</f>
        <v>0</v>
      </c>
      <c r="AG127" s="41">
        <f>AC127+AF127</f>
        <v>0</v>
      </c>
      <c r="AH127" s="41">
        <f>MAX(0,MIN(AF127,AG127-$C127))</f>
        <v>0</v>
      </c>
      <c r="AI127" s="41">
        <f>AL126*(1+AJ$4/12)</f>
        <v>0</v>
      </c>
      <c r="AJ127" s="41">
        <f>MAX(0,AI127-AK$4)</f>
        <v>0</v>
      </c>
      <c r="AK127" s="41">
        <f>AG127+AJ127</f>
        <v>0</v>
      </c>
      <c r="AL127" s="41">
        <f>MAX(0,MIN(AJ127,AK127-$C127))</f>
        <v>0</v>
      </c>
      <c r="AM127" s="41">
        <f>AP126*(1+AN$4/12)</f>
        <v>0</v>
      </c>
      <c r="AN127" s="41">
        <f>MAX(0,AM127-AO$4)</f>
        <v>0</v>
      </c>
      <c r="AO127" s="41">
        <f>AK127+AN127</f>
        <v>0</v>
      </c>
      <c r="AP127" s="41">
        <f>MAX(0,MIN(AN127,AO127-$C127))</f>
        <v>0</v>
      </c>
      <c r="AQ127" s="41">
        <f>AT126*(1+AR$4/12)</f>
        <v>0</v>
      </c>
      <c r="AR127" s="41">
        <f>MAX(0,AQ127-AS$4)</f>
        <v>0</v>
      </c>
      <c r="AS127" s="41">
        <f>AO127+AR127</f>
        <v>0</v>
      </c>
      <c r="AT127" s="41">
        <f>MAX(0,MIN(AR127,AS127-$C127))</f>
        <v>0</v>
      </c>
    </row>
    <row r="128">
      <c r="A128" s="40" t="n">
        <v>122</v>
      </c>
      <c r="B128" s="40" t="str">
        <f>CHOOSE(MONTH(EDATE('4 Дългове'!$D$20,A128-1)),"януари","февруари","март","април","май","юни","юли","август","септември","октомври","ноември","декември")&amp;" "&amp;YEAR(EDATE('4 Дългове'!$D$20,A128-1))&amp;" г."</f>
        <v>декември 2036 г.</v>
      </c>
      <c r="C128" s="41">
        <f>$C$4-(G128+K128+O128+S128+W128+AA128+AE128+AI128+AM128+AQ128)+(H128+L128+P128+T128+X128+AB128+AF128+AJ128+AN128+AR128)</f>
        <v>470</v>
      </c>
      <c r="D128" s="41">
        <f>(G128+K128+O128+S128+W128+AA128+AE128+AI128+AM128+AQ128)-(J127+N127+R127+V127+Z127+AD127+AH127+AL127+AP127+AT127)</f>
        <v>0</v>
      </c>
      <c r="E128" s="41">
        <f>J128+N128+R128+V128+Z128+AD128+AH128+AL128+AP128+AT128</f>
        <v>0</v>
      </c>
      <c r="F128" s="40" t="str">
        <f>IF(AND(E128&lt;0.005,E127&gt;=0.005),A128,"")</f>
        <v/>
      </c>
      <c r="G128" s="41">
        <f>J127*(1+H$4/12)</f>
        <v>0</v>
      </c>
      <c r="H128" s="41">
        <f>MAX(0,G128-I$4)</f>
        <v>0</v>
      </c>
      <c r="I128" s="41">
        <f>H128</f>
        <v>0</v>
      </c>
      <c r="J128" s="41">
        <f>MAX(0,MIN(H128,I128-$C128))</f>
        <v>0</v>
      </c>
      <c r="K128" s="41">
        <f>N127*(1+L$4/12)</f>
        <v>0</v>
      </c>
      <c r="L128" s="41">
        <f>MAX(0,K128-M$4)</f>
        <v>0</v>
      </c>
      <c r="M128" s="41">
        <f>I128+L128</f>
        <v>0</v>
      </c>
      <c r="N128" s="41">
        <f>MAX(0,MIN(L128,M128-$C128))</f>
        <v>0</v>
      </c>
      <c r="O128" s="41">
        <f>R127*(1+P$4/12)</f>
        <v>0</v>
      </c>
      <c r="P128" s="41">
        <f>MAX(0,O128-Q$4)</f>
        <v>0</v>
      </c>
      <c r="Q128" s="41">
        <f>M128+P128</f>
        <v>0</v>
      </c>
      <c r="R128" s="41">
        <f>MAX(0,MIN(P128,Q128-$C128))</f>
        <v>0</v>
      </c>
      <c r="S128" s="41">
        <f>V127*(1+T$4/12)</f>
        <v>0</v>
      </c>
      <c r="T128" s="41">
        <f>MAX(0,S128-U$4)</f>
        <v>0</v>
      </c>
      <c r="U128" s="41">
        <f>Q128+T128</f>
        <v>0</v>
      </c>
      <c r="V128" s="41">
        <f>MAX(0,MIN(T128,U128-$C128))</f>
        <v>0</v>
      </c>
      <c r="W128" s="41">
        <f>Z127*(1+X$4/12)</f>
        <v>0</v>
      </c>
      <c r="X128" s="41">
        <f>MAX(0,W128-Y$4)</f>
        <v>0</v>
      </c>
      <c r="Y128" s="41">
        <f>U128+X128</f>
        <v>0</v>
      </c>
      <c r="Z128" s="41">
        <f>MAX(0,MIN(X128,Y128-$C128))</f>
        <v>0</v>
      </c>
      <c r="AA128" s="41">
        <f>AD127*(1+AB$4/12)</f>
        <v>0</v>
      </c>
      <c r="AB128" s="41">
        <f>MAX(0,AA128-AC$4)</f>
        <v>0</v>
      </c>
      <c r="AC128" s="41">
        <f>Y128+AB128</f>
        <v>0</v>
      </c>
      <c r="AD128" s="41">
        <f>MAX(0,MIN(AB128,AC128-$C128))</f>
        <v>0</v>
      </c>
      <c r="AE128" s="41">
        <f>AH127*(1+AF$4/12)</f>
        <v>0</v>
      </c>
      <c r="AF128" s="41">
        <f>MAX(0,AE128-AG$4)</f>
        <v>0</v>
      </c>
      <c r="AG128" s="41">
        <f>AC128+AF128</f>
        <v>0</v>
      </c>
      <c r="AH128" s="41">
        <f>MAX(0,MIN(AF128,AG128-$C128))</f>
        <v>0</v>
      </c>
      <c r="AI128" s="41">
        <f>AL127*(1+AJ$4/12)</f>
        <v>0</v>
      </c>
      <c r="AJ128" s="41">
        <f>MAX(0,AI128-AK$4)</f>
        <v>0</v>
      </c>
      <c r="AK128" s="41">
        <f>AG128+AJ128</f>
        <v>0</v>
      </c>
      <c r="AL128" s="41">
        <f>MAX(0,MIN(AJ128,AK128-$C128))</f>
        <v>0</v>
      </c>
      <c r="AM128" s="41">
        <f>AP127*(1+AN$4/12)</f>
        <v>0</v>
      </c>
      <c r="AN128" s="41">
        <f>MAX(0,AM128-AO$4)</f>
        <v>0</v>
      </c>
      <c r="AO128" s="41">
        <f>AK128+AN128</f>
        <v>0</v>
      </c>
      <c r="AP128" s="41">
        <f>MAX(0,MIN(AN128,AO128-$C128))</f>
        <v>0</v>
      </c>
      <c r="AQ128" s="41">
        <f>AT127*(1+AR$4/12)</f>
        <v>0</v>
      </c>
      <c r="AR128" s="41">
        <f>MAX(0,AQ128-AS$4)</f>
        <v>0</v>
      </c>
      <c r="AS128" s="41">
        <f>AO128+AR128</f>
        <v>0</v>
      </c>
      <c r="AT128" s="41">
        <f>MAX(0,MIN(AR128,AS128-$C128))</f>
        <v>0</v>
      </c>
    </row>
    <row r="129">
      <c r="A129" s="40" t="n">
        <v>123</v>
      </c>
      <c r="B129" s="40" t="str">
        <f>CHOOSE(MONTH(EDATE('4 Дългове'!$D$20,A129-1)),"януари","февруари","март","април","май","юни","юли","август","септември","октомври","ноември","декември")&amp;" "&amp;YEAR(EDATE('4 Дългове'!$D$20,A129-1))&amp;" г."</f>
        <v>януари 2037 г.</v>
      </c>
      <c r="C129" s="41">
        <f>$C$4-(G129+K129+O129+S129+W129+AA129+AE129+AI129+AM129+AQ129)+(H129+L129+P129+T129+X129+AB129+AF129+AJ129+AN129+AR129)</f>
        <v>470</v>
      </c>
      <c r="D129" s="41">
        <f>(G129+K129+O129+S129+W129+AA129+AE129+AI129+AM129+AQ129)-(J128+N128+R128+V128+Z128+AD128+AH128+AL128+AP128+AT128)</f>
        <v>0</v>
      </c>
      <c r="E129" s="41">
        <f>J129+N129+R129+V129+Z129+AD129+AH129+AL129+AP129+AT129</f>
        <v>0</v>
      </c>
      <c r="F129" s="40" t="str">
        <f>IF(AND(E129&lt;0.005,E128&gt;=0.005),A129,"")</f>
        <v/>
      </c>
      <c r="G129" s="41">
        <f>J128*(1+H$4/12)</f>
        <v>0</v>
      </c>
      <c r="H129" s="41">
        <f>MAX(0,G129-I$4)</f>
        <v>0</v>
      </c>
      <c r="I129" s="41">
        <f>H129</f>
        <v>0</v>
      </c>
      <c r="J129" s="41">
        <f>MAX(0,MIN(H129,I129-$C129))</f>
        <v>0</v>
      </c>
      <c r="K129" s="41">
        <f>N128*(1+L$4/12)</f>
        <v>0</v>
      </c>
      <c r="L129" s="41">
        <f>MAX(0,K129-M$4)</f>
        <v>0</v>
      </c>
      <c r="M129" s="41">
        <f>I129+L129</f>
        <v>0</v>
      </c>
      <c r="N129" s="41">
        <f>MAX(0,MIN(L129,M129-$C129))</f>
        <v>0</v>
      </c>
      <c r="O129" s="41">
        <f>R128*(1+P$4/12)</f>
        <v>0</v>
      </c>
      <c r="P129" s="41">
        <f>MAX(0,O129-Q$4)</f>
        <v>0</v>
      </c>
      <c r="Q129" s="41">
        <f>M129+P129</f>
        <v>0</v>
      </c>
      <c r="R129" s="41">
        <f>MAX(0,MIN(P129,Q129-$C129))</f>
        <v>0</v>
      </c>
      <c r="S129" s="41">
        <f>V128*(1+T$4/12)</f>
        <v>0</v>
      </c>
      <c r="T129" s="41">
        <f>MAX(0,S129-U$4)</f>
        <v>0</v>
      </c>
      <c r="U129" s="41">
        <f>Q129+T129</f>
        <v>0</v>
      </c>
      <c r="V129" s="41">
        <f>MAX(0,MIN(T129,U129-$C129))</f>
        <v>0</v>
      </c>
      <c r="W129" s="41">
        <f>Z128*(1+X$4/12)</f>
        <v>0</v>
      </c>
      <c r="X129" s="41">
        <f>MAX(0,W129-Y$4)</f>
        <v>0</v>
      </c>
      <c r="Y129" s="41">
        <f>U129+X129</f>
        <v>0</v>
      </c>
      <c r="Z129" s="41">
        <f>MAX(0,MIN(X129,Y129-$C129))</f>
        <v>0</v>
      </c>
      <c r="AA129" s="41">
        <f>AD128*(1+AB$4/12)</f>
        <v>0</v>
      </c>
      <c r="AB129" s="41">
        <f>MAX(0,AA129-AC$4)</f>
        <v>0</v>
      </c>
      <c r="AC129" s="41">
        <f>Y129+AB129</f>
        <v>0</v>
      </c>
      <c r="AD129" s="41">
        <f>MAX(0,MIN(AB129,AC129-$C129))</f>
        <v>0</v>
      </c>
      <c r="AE129" s="41">
        <f>AH128*(1+AF$4/12)</f>
        <v>0</v>
      </c>
      <c r="AF129" s="41">
        <f>MAX(0,AE129-AG$4)</f>
        <v>0</v>
      </c>
      <c r="AG129" s="41">
        <f>AC129+AF129</f>
        <v>0</v>
      </c>
      <c r="AH129" s="41">
        <f>MAX(0,MIN(AF129,AG129-$C129))</f>
        <v>0</v>
      </c>
      <c r="AI129" s="41">
        <f>AL128*(1+AJ$4/12)</f>
        <v>0</v>
      </c>
      <c r="AJ129" s="41">
        <f>MAX(0,AI129-AK$4)</f>
        <v>0</v>
      </c>
      <c r="AK129" s="41">
        <f>AG129+AJ129</f>
        <v>0</v>
      </c>
      <c r="AL129" s="41">
        <f>MAX(0,MIN(AJ129,AK129-$C129))</f>
        <v>0</v>
      </c>
      <c r="AM129" s="41">
        <f>AP128*(1+AN$4/12)</f>
        <v>0</v>
      </c>
      <c r="AN129" s="41">
        <f>MAX(0,AM129-AO$4)</f>
        <v>0</v>
      </c>
      <c r="AO129" s="41">
        <f>AK129+AN129</f>
        <v>0</v>
      </c>
      <c r="AP129" s="41">
        <f>MAX(0,MIN(AN129,AO129-$C129))</f>
        <v>0</v>
      </c>
      <c r="AQ129" s="41">
        <f>AT128*(1+AR$4/12)</f>
        <v>0</v>
      </c>
      <c r="AR129" s="41">
        <f>MAX(0,AQ129-AS$4)</f>
        <v>0</v>
      </c>
      <c r="AS129" s="41">
        <f>AO129+AR129</f>
        <v>0</v>
      </c>
      <c r="AT129" s="41">
        <f>MAX(0,MIN(AR129,AS129-$C129))</f>
        <v>0</v>
      </c>
    </row>
    <row r="130">
      <c r="A130" s="40" t="n">
        <v>124</v>
      </c>
      <c r="B130" s="40" t="str">
        <f>CHOOSE(MONTH(EDATE('4 Дългове'!$D$20,A130-1)),"януари","февруари","март","април","май","юни","юли","август","септември","октомври","ноември","декември")&amp;" "&amp;YEAR(EDATE('4 Дългове'!$D$20,A130-1))&amp;" г."</f>
        <v>февруари 2037 г.</v>
      </c>
      <c r="C130" s="41">
        <f>$C$4-(G130+K130+O130+S130+W130+AA130+AE130+AI130+AM130+AQ130)+(H130+L130+P130+T130+X130+AB130+AF130+AJ130+AN130+AR130)</f>
        <v>470</v>
      </c>
      <c r="D130" s="41">
        <f>(G130+K130+O130+S130+W130+AA130+AE130+AI130+AM130+AQ130)-(J129+N129+R129+V129+Z129+AD129+AH129+AL129+AP129+AT129)</f>
        <v>0</v>
      </c>
      <c r="E130" s="41">
        <f>J130+N130+R130+V130+Z130+AD130+AH130+AL130+AP130+AT130</f>
        <v>0</v>
      </c>
      <c r="F130" s="40" t="str">
        <f>IF(AND(E130&lt;0.005,E129&gt;=0.005),A130,"")</f>
        <v/>
      </c>
      <c r="G130" s="41">
        <f>J129*(1+H$4/12)</f>
        <v>0</v>
      </c>
      <c r="H130" s="41">
        <f>MAX(0,G130-I$4)</f>
        <v>0</v>
      </c>
      <c r="I130" s="41">
        <f>H130</f>
        <v>0</v>
      </c>
      <c r="J130" s="41">
        <f>MAX(0,MIN(H130,I130-$C130))</f>
        <v>0</v>
      </c>
      <c r="K130" s="41">
        <f>N129*(1+L$4/12)</f>
        <v>0</v>
      </c>
      <c r="L130" s="41">
        <f>MAX(0,K130-M$4)</f>
        <v>0</v>
      </c>
      <c r="M130" s="41">
        <f>I130+L130</f>
        <v>0</v>
      </c>
      <c r="N130" s="41">
        <f>MAX(0,MIN(L130,M130-$C130))</f>
        <v>0</v>
      </c>
      <c r="O130" s="41">
        <f>R129*(1+P$4/12)</f>
        <v>0</v>
      </c>
      <c r="P130" s="41">
        <f>MAX(0,O130-Q$4)</f>
        <v>0</v>
      </c>
      <c r="Q130" s="41">
        <f>M130+P130</f>
        <v>0</v>
      </c>
      <c r="R130" s="41">
        <f>MAX(0,MIN(P130,Q130-$C130))</f>
        <v>0</v>
      </c>
      <c r="S130" s="41">
        <f>V129*(1+T$4/12)</f>
        <v>0</v>
      </c>
      <c r="T130" s="41">
        <f>MAX(0,S130-U$4)</f>
        <v>0</v>
      </c>
      <c r="U130" s="41">
        <f>Q130+T130</f>
        <v>0</v>
      </c>
      <c r="V130" s="41">
        <f>MAX(0,MIN(T130,U130-$C130))</f>
        <v>0</v>
      </c>
      <c r="W130" s="41">
        <f>Z129*(1+X$4/12)</f>
        <v>0</v>
      </c>
      <c r="X130" s="41">
        <f>MAX(0,W130-Y$4)</f>
        <v>0</v>
      </c>
      <c r="Y130" s="41">
        <f>U130+X130</f>
        <v>0</v>
      </c>
      <c r="Z130" s="41">
        <f>MAX(0,MIN(X130,Y130-$C130))</f>
        <v>0</v>
      </c>
      <c r="AA130" s="41">
        <f>AD129*(1+AB$4/12)</f>
        <v>0</v>
      </c>
      <c r="AB130" s="41">
        <f>MAX(0,AA130-AC$4)</f>
        <v>0</v>
      </c>
      <c r="AC130" s="41">
        <f>Y130+AB130</f>
        <v>0</v>
      </c>
      <c r="AD130" s="41">
        <f>MAX(0,MIN(AB130,AC130-$C130))</f>
        <v>0</v>
      </c>
      <c r="AE130" s="41">
        <f>AH129*(1+AF$4/12)</f>
        <v>0</v>
      </c>
      <c r="AF130" s="41">
        <f>MAX(0,AE130-AG$4)</f>
        <v>0</v>
      </c>
      <c r="AG130" s="41">
        <f>AC130+AF130</f>
        <v>0</v>
      </c>
      <c r="AH130" s="41">
        <f>MAX(0,MIN(AF130,AG130-$C130))</f>
        <v>0</v>
      </c>
      <c r="AI130" s="41">
        <f>AL129*(1+AJ$4/12)</f>
        <v>0</v>
      </c>
      <c r="AJ130" s="41">
        <f>MAX(0,AI130-AK$4)</f>
        <v>0</v>
      </c>
      <c r="AK130" s="41">
        <f>AG130+AJ130</f>
        <v>0</v>
      </c>
      <c r="AL130" s="41">
        <f>MAX(0,MIN(AJ130,AK130-$C130))</f>
        <v>0</v>
      </c>
      <c r="AM130" s="41">
        <f>AP129*(1+AN$4/12)</f>
        <v>0</v>
      </c>
      <c r="AN130" s="41">
        <f>MAX(0,AM130-AO$4)</f>
        <v>0</v>
      </c>
      <c r="AO130" s="41">
        <f>AK130+AN130</f>
        <v>0</v>
      </c>
      <c r="AP130" s="41">
        <f>MAX(0,MIN(AN130,AO130-$C130))</f>
        <v>0</v>
      </c>
      <c r="AQ130" s="41">
        <f>AT129*(1+AR$4/12)</f>
        <v>0</v>
      </c>
      <c r="AR130" s="41">
        <f>MAX(0,AQ130-AS$4)</f>
        <v>0</v>
      </c>
      <c r="AS130" s="41">
        <f>AO130+AR130</f>
        <v>0</v>
      </c>
      <c r="AT130" s="41">
        <f>MAX(0,MIN(AR130,AS130-$C130))</f>
        <v>0</v>
      </c>
    </row>
    <row r="131">
      <c r="A131" s="40" t="n">
        <v>125</v>
      </c>
      <c r="B131" s="40" t="str">
        <f>CHOOSE(MONTH(EDATE('4 Дългове'!$D$20,A131-1)),"януари","февруари","март","април","май","юни","юли","август","септември","октомври","ноември","декември")&amp;" "&amp;YEAR(EDATE('4 Дългове'!$D$20,A131-1))&amp;" г."</f>
        <v>март 2037 г.</v>
      </c>
      <c r="C131" s="41">
        <f>$C$4-(G131+K131+O131+S131+W131+AA131+AE131+AI131+AM131+AQ131)+(H131+L131+P131+T131+X131+AB131+AF131+AJ131+AN131+AR131)</f>
        <v>470</v>
      </c>
      <c r="D131" s="41">
        <f>(G131+K131+O131+S131+W131+AA131+AE131+AI131+AM131+AQ131)-(J130+N130+R130+V130+Z130+AD130+AH130+AL130+AP130+AT130)</f>
        <v>0</v>
      </c>
      <c r="E131" s="41">
        <f>J131+N131+R131+V131+Z131+AD131+AH131+AL131+AP131+AT131</f>
        <v>0</v>
      </c>
      <c r="F131" s="40" t="str">
        <f>IF(AND(E131&lt;0.005,E130&gt;=0.005),A131,"")</f>
        <v/>
      </c>
      <c r="G131" s="41">
        <f>J130*(1+H$4/12)</f>
        <v>0</v>
      </c>
      <c r="H131" s="41">
        <f>MAX(0,G131-I$4)</f>
        <v>0</v>
      </c>
      <c r="I131" s="41">
        <f>H131</f>
        <v>0</v>
      </c>
      <c r="J131" s="41">
        <f>MAX(0,MIN(H131,I131-$C131))</f>
        <v>0</v>
      </c>
      <c r="K131" s="41">
        <f>N130*(1+L$4/12)</f>
        <v>0</v>
      </c>
      <c r="L131" s="41">
        <f>MAX(0,K131-M$4)</f>
        <v>0</v>
      </c>
      <c r="M131" s="41">
        <f>I131+L131</f>
        <v>0</v>
      </c>
      <c r="N131" s="41">
        <f>MAX(0,MIN(L131,M131-$C131))</f>
        <v>0</v>
      </c>
      <c r="O131" s="41">
        <f>R130*(1+P$4/12)</f>
        <v>0</v>
      </c>
      <c r="P131" s="41">
        <f>MAX(0,O131-Q$4)</f>
        <v>0</v>
      </c>
      <c r="Q131" s="41">
        <f>M131+P131</f>
        <v>0</v>
      </c>
      <c r="R131" s="41">
        <f>MAX(0,MIN(P131,Q131-$C131))</f>
        <v>0</v>
      </c>
      <c r="S131" s="41">
        <f>V130*(1+T$4/12)</f>
        <v>0</v>
      </c>
      <c r="T131" s="41">
        <f>MAX(0,S131-U$4)</f>
        <v>0</v>
      </c>
      <c r="U131" s="41">
        <f>Q131+T131</f>
        <v>0</v>
      </c>
      <c r="V131" s="41">
        <f>MAX(0,MIN(T131,U131-$C131))</f>
        <v>0</v>
      </c>
      <c r="W131" s="41">
        <f>Z130*(1+X$4/12)</f>
        <v>0</v>
      </c>
      <c r="X131" s="41">
        <f>MAX(0,W131-Y$4)</f>
        <v>0</v>
      </c>
      <c r="Y131" s="41">
        <f>U131+X131</f>
        <v>0</v>
      </c>
      <c r="Z131" s="41">
        <f>MAX(0,MIN(X131,Y131-$C131))</f>
        <v>0</v>
      </c>
      <c r="AA131" s="41">
        <f>AD130*(1+AB$4/12)</f>
        <v>0</v>
      </c>
      <c r="AB131" s="41">
        <f>MAX(0,AA131-AC$4)</f>
        <v>0</v>
      </c>
      <c r="AC131" s="41">
        <f>Y131+AB131</f>
        <v>0</v>
      </c>
      <c r="AD131" s="41">
        <f>MAX(0,MIN(AB131,AC131-$C131))</f>
        <v>0</v>
      </c>
      <c r="AE131" s="41">
        <f>AH130*(1+AF$4/12)</f>
        <v>0</v>
      </c>
      <c r="AF131" s="41">
        <f>MAX(0,AE131-AG$4)</f>
        <v>0</v>
      </c>
      <c r="AG131" s="41">
        <f>AC131+AF131</f>
        <v>0</v>
      </c>
      <c r="AH131" s="41">
        <f>MAX(0,MIN(AF131,AG131-$C131))</f>
        <v>0</v>
      </c>
      <c r="AI131" s="41">
        <f>AL130*(1+AJ$4/12)</f>
        <v>0</v>
      </c>
      <c r="AJ131" s="41">
        <f>MAX(0,AI131-AK$4)</f>
        <v>0</v>
      </c>
      <c r="AK131" s="41">
        <f>AG131+AJ131</f>
        <v>0</v>
      </c>
      <c r="AL131" s="41">
        <f>MAX(0,MIN(AJ131,AK131-$C131))</f>
        <v>0</v>
      </c>
      <c r="AM131" s="41">
        <f>AP130*(1+AN$4/12)</f>
        <v>0</v>
      </c>
      <c r="AN131" s="41">
        <f>MAX(0,AM131-AO$4)</f>
        <v>0</v>
      </c>
      <c r="AO131" s="41">
        <f>AK131+AN131</f>
        <v>0</v>
      </c>
      <c r="AP131" s="41">
        <f>MAX(0,MIN(AN131,AO131-$C131))</f>
        <v>0</v>
      </c>
      <c r="AQ131" s="41">
        <f>AT130*(1+AR$4/12)</f>
        <v>0</v>
      </c>
      <c r="AR131" s="41">
        <f>MAX(0,AQ131-AS$4)</f>
        <v>0</v>
      </c>
      <c r="AS131" s="41">
        <f>AO131+AR131</f>
        <v>0</v>
      </c>
      <c r="AT131" s="41">
        <f>MAX(0,MIN(AR131,AS131-$C131))</f>
        <v>0</v>
      </c>
    </row>
    <row r="132">
      <c r="A132" s="40" t="n">
        <v>126</v>
      </c>
      <c r="B132" s="40" t="str">
        <f>CHOOSE(MONTH(EDATE('4 Дългове'!$D$20,A132-1)),"януари","февруари","март","април","май","юни","юли","август","септември","октомври","ноември","декември")&amp;" "&amp;YEAR(EDATE('4 Дългове'!$D$20,A132-1))&amp;" г."</f>
        <v>април 2037 г.</v>
      </c>
      <c r="C132" s="41">
        <f>$C$4-(G132+K132+O132+S132+W132+AA132+AE132+AI132+AM132+AQ132)+(H132+L132+P132+T132+X132+AB132+AF132+AJ132+AN132+AR132)</f>
        <v>470</v>
      </c>
      <c r="D132" s="41">
        <f>(G132+K132+O132+S132+W132+AA132+AE132+AI132+AM132+AQ132)-(J131+N131+R131+V131+Z131+AD131+AH131+AL131+AP131+AT131)</f>
        <v>0</v>
      </c>
      <c r="E132" s="41">
        <f>J132+N132+R132+V132+Z132+AD132+AH132+AL132+AP132+AT132</f>
        <v>0</v>
      </c>
      <c r="F132" s="40" t="str">
        <f>IF(AND(E132&lt;0.005,E131&gt;=0.005),A132,"")</f>
        <v/>
      </c>
      <c r="G132" s="41">
        <f>J131*(1+H$4/12)</f>
        <v>0</v>
      </c>
      <c r="H132" s="41">
        <f>MAX(0,G132-I$4)</f>
        <v>0</v>
      </c>
      <c r="I132" s="41">
        <f>H132</f>
        <v>0</v>
      </c>
      <c r="J132" s="41">
        <f>MAX(0,MIN(H132,I132-$C132))</f>
        <v>0</v>
      </c>
      <c r="K132" s="41">
        <f>N131*(1+L$4/12)</f>
        <v>0</v>
      </c>
      <c r="L132" s="41">
        <f>MAX(0,K132-M$4)</f>
        <v>0</v>
      </c>
      <c r="M132" s="41">
        <f>I132+L132</f>
        <v>0</v>
      </c>
      <c r="N132" s="41">
        <f>MAX(0,MIN(L132,M132-$C132))</f>
        <v>0</v>
      </c>
      <c r="O132" s="41">
        <f>R131*(1+P$4/12)</f>
        <v>0</v>
      </c>
      <c r="P132" s="41">
        <f>MAX(0,O132-Q$4)</f>
        <v>0</v>
      </c>
      <c r="Q132" s="41">
        <f>M132+P132</f>
        <v>0</v>
      </c>
      <c r="R132" s="41">
        <f>MAX(0,MIN(P132,Q132-$C132))</f>
        <v>0</v>
      </c>
      <c r="S132" s="41">
        <f>V131*(1+T$4/12)</f>
        <v>0</v>
      </c>
      <c r="T132" s="41">
        <f>MAX(0,S132-U$4)</f>
        <v>0</v>
      </c>
      <c r="U132" s="41">
        <f>Q132+T132</f>
        <v>0</v>
      </c>
      <c r="V132" s="41">
        <f>MAX(0,MIN(T132,U132-$C132))</f>
        <v>0</v>
      </c>
      <c r="W132" s="41">
        <f>Z131*(1+X$4/12)</f>
        <v>0</v>
      </c>
      <c r="X132" s="41">
        <f>MAX(0,W132-Y$4)</f>
        <v>0</v>
      </c>
      <c r="Y132" s="41">
        <f>U132+X132</f>
        <v>0</v>
      </c>
      <c r="Z132" s="41">
        <f>MAX(0,MIN(X132,Y132-$C132))</f>
        <v>0</v>
      </c>
      <c r="AA132" s="41">
        <f>AD131*(1+AB$4/12)</f>
        <v>0</v>
      </c>
      <c r="AB132" s="41">
        <f>MAX(0,AA132-AC$4)</f>
        <v>0</v>
      </c>
      <c r="AC132" s="41">
        <f>Y132+AB132</f>
        <v>0</v>
      </c>
      <c r="AD132" s="41">
        <f>MAX(0,MIN(AB132,AC132-$C132))</f>
        <v>0</v>
      </c>
      <c r="AE132" s="41">
        <f>AH131*(1+AF$4/12)</f>
        <v>0</v>
      </c>
      <c r="AF132" s="41">
        <f>MAX(0,AE132-AG$4)</f>
        <v>0</v>
      </c>
      <c r="AG132" s="41">
        <f>AC132+AF132</f>
        <v>0</v>
      </c>
      <c r="AH132" s="41">
        <f>MAX(0,MIN(AF132,AG132-$C132))</f>
        <v>0</v>
      </c>
      <c r="AI132" s="41">
        <f>AL131*(1+AJ$4/12)</f>
        <v>0</v>
      </c>
      <c r="AJ132" s="41">
        <f>MAX(0,AI132-AK$4)</f>
        <v>0</v>
      </c>
      <c r="AK132" s="41">
        <f>AG132+AJ132</f>
        <v>0</v>
      </c>
      <c r="AL132" s="41">
        <f>MAX(0,MIN(AJ132,AK132-$C132))</f>
        <v>0</v>
      </c>
      <c r="AM132" s="41">
        <f>AP131*(1+AN$4/12)</f>
        <v>0</v>
      </c>
      <c r="AN132" s="41">
        <f>MAX(0,AM132-AO$4)</f>
        <v>0</v>
      </c>
      <c r="AO132" s="41">
        <f>AK132+AN132</f>
        <v>0</v>
      </c>
      <c r="AP132" s="41">
        <f>MAX(0,MIN(AN132,AO132-$C132))</f>
        <v>0</v>
      </c>
      <c r="AQ132" s="41">
        <f>AT131*(1+AR$4/12)</f>
        <v>0</v>
      </c>
      <c r="AR132" s="41">
        <f>MAX(0,AQ132-AS$4)</f>
        <v>0</v>
      </c>
      <c r="AS132" s="41">
        <f>AO132+AR132</f>
        <v>0</v>
      </c>
      <c r="AT132" s="41">
        <f>MAX(0,MIN(AR132,AS132-$C132))</f>
        <v>0</v>
      </c>
    </row>
    <row r="133">
      <c r="A133" s="40" t="n">
        <v>127</v>
      </c>
      <c r="B133" s="40" t="str">
        <f>CHOOSE(MONTH(EDATE('4 Дългове'!$D$20,A133-1)),"януари","февруари","март","април","май","юни","юли","август","септември","октомври","ноември","декември")&amp;" "&amp;YEAR(EDATE('4 Дългове'!$D$20,A133-1))&amp;" г."</f>
        <v>май 2037 г.</v>
      </c>
      <c r="C133" s="41">
        <f>$C$4-(G133+K133+O133+S133+W133+AA133+AE133+AI133+AM133+AQ133)+(H133+L133+P133+T133+X133+AB133+AF133+AJ133+AN133+AR133)</f>
        <v>470</v>
      </c>
      <c r="D133" s="41">
        <f>(G133+K133+O133+S133+W133+AA133+AE133+AI133+AM133+AQ133)-(J132+N132+R132+V132+Z132+AD132+AH132+AL132+AP132+AT132)</f>
        <v>0</v>
      </c>
      <c r="E133" s="41">
        <f>J133+N133+R133+V133+Z133+AD133+AH133+AL133+AP133+AT133</f>
        <v>0</v>
      </c>
      <c r="F133" s="40" t="str">
        <f>IF(AND(E133&lt;0.005,E132&gt;=0.005),A133,"")</f>
        <v/>
      </c>
      <c r="G133" s="41">
        <f>J132*(1+H$4/12)</f>
        <v>0</v>
      </c>
      <c r="H133" s="41">
        <f>MAX(0,G133-I$4)</f>
        <v>0</v>
      </c>
      <c r="I133" s="41">
        <f>H133</f>
        <v>0</v>
      </c>
      <c r="J133" s="41">
        <f>MAX(0,MIN(H133,I133-$C133))</f>
        <v>0</v>
      </c>
      <c r="K133" s="41">
        <f>N132*(1+L$4/12)</f>
        <v>0</v>
      </c>
      <c r="L133" s="41">
        <f>MAX(0,K133-M$4)</f>
        <v>0</v>
      </c>
      <c r="M133" s="41">
        <f>I133+L133</f>
        <v>0</v>
      </c>
      <c r="N133" s="41">
        <f>MAX(0,MIN(L133,M133-$C133))</f>
        <v>0</v>
      </c>
      <c r="O133" s="41">
        <f>R132*(1+P$4/12)</f>
        <v>0</v>
      </c>
      <c r="P133" s="41">
        <f>MAX(0,O133-Q$4)</f>
        <v>0</v>
      </c>
      <c r="Q133" s="41">
        <f>M133+P133</f>
        <v>0</v>
      </c>
      <c r="R133" s="41">
        <f>MAX(0,MIN(P133,Q133-$C133))</f>
        <v>0</v>
      </c>
      <c r="S133" s="41">
        <f>V132*(1+T$4/12)</f>
        <v>0</v>
      </c>
      <c r="T133" s="41">
        <f>MAX(0,S133-U$4)</f>
        <v>0</v>
      </c>
      <c r="U133" s="41">
        <f>Q133+T133</f>
        <v>0</v>
      </c>
      <c r="V133" s="41">
        <f>MAX(0,MIN(T133,U133-$C133))</f>
        <v>0</v>
      </c>
      <c r="W133" s="41">
        <f>Z132*(1+X$4/12)</f>
        <v>0</v>
      </c>
      <c r="X133" s="41">
        <f>MAX(0,W133-Y$4)</f>
        <v>0</v>
      </c>
      <c r="Y133" s="41">
        <f>U133+X133</f>
        <v>0</v>
      </c>
      <c r="Z133" s="41">
        <f>MAX(0,MIN(X133,Y133-$C133))</f>
        <v>0</v>
      </c>
      <c r="AA133" s="41">
        <f>AD132*(1+AB$4/12)</f>
        <v>0</v>
      </c>
      <c r="AB133" s="41">
        <f>MAX(0,AA133-AC$4)</f>
        <v>0</v>
      </c>
      <c r="AC133" s="41">
        <f>Y133+AB133</f>
        <v>0</v>
      </c>
      <c r="AD133" s="41">
        <f>MAX(0,MIN(AB133,AC133-$C133))</f>
        <v>0</v>
      </c>
      <c r="AE133" s="41">
        <f>AH132*(1+AF$4/12)</f>
        <v>0</v>
      </c>
      <c r="AF133" s="41">
        <f>MAX(0,AE133-AG$4)</f>
        <v>0</v>
      </c>
      <c r="AG133" s="41">
        <f>AC133+AF133</f>
        <v>0</v>
      </c>
      <c r="AH133" s="41">
        <f>MAX(0,MIN(AF133,AG133-$C133))</f>
        <v>0</v>
      </c>
      <c r="AI133" s="41">
        <f>AL132*(1+AJ$4/12)</f>
        <v>0</v>
      </c>
      <c r="AJ133" s="41">
        <f>MAX(0,AI133-AK$4)</f>
        <v>0</v>
      </c>
      <c r="AK133" s="41">
        <f>AG133+AJ133</f>
        <v>0</v>
      </c>
      <c r="AL133" s="41">
        <f>MAX(0,MIN(AJ133,AK133-$C133))</f>
        <v>0</v>
      </c>
      <c r="AM133" s="41">
        <f>AP132*(1+AN$4/12)</f>
        <v>0</v>
      </c>
      <c r="AN133" s="41">
        <f>MAX(0,AM133-AO$4)</f>
        <v>0</v>
      </c>
      <c r="AO133" s="41">
        <f>AK133+AN133</f>
        <v>0</v>
      </c>
      <c r="AP133" s="41">
        <f>MAX(0,MIN(AN133,AO133-$C133))</f>
        <v>0</v>
      </c>
      <c r="AQ133" s="41">
        <f>AT132*(1+AR$4/12)</f>
        <v>0</v>
      </c>
      <c r="AR133" s="41">
        <f>MAX(0,AQ133-AS$4)</f>
        <v>0</v>
      </c>
      <c r="AS133" s="41">
        <f>AO133+AR133</f>
        <v>0</v>
      </c>
      <c r="AT133" s="41">
        <f>MAX(0,MIN(AR133,AS133-$C133))</f>
        <v>0</v>
      </c>
    </row>
    <row r="134">
      <c r="A134" s="40" t="n">
        <v>128</v>
      </c>
      <c r="B134" s="40" t="str">
        <f>CHOOSE(MONTH(EDATE('4 Дългове'!$D$20,A134-1)),"януари","февруари","март","април","май","юни","юли","август","септември","октомври","ноември","декември")&amp;" "&amp;YEAR(EDATE('4 Дългове'!$D$20,A134-1))&amp;" г."</f>
        <v>юни 2037 г.</v>
      </c>
      <c r="C134" s="41">
        <f>$C$4-(G134+K134+O134+S134+W134+AA134+AE134+AI134+AM134+AQ134)+(H134+L134+P134+T134+X134+AB134+AF134+AJ134+AN134+AR134)</f>
        <v>470</v>
      </c>
      <c r="D134" s="41">
        <f>(G134+K134+O134+S134+W134+AA134+AE134+AI134+AM134+AQ134)-(J133+N133+R133+V133+Z133+AD133+AH133+AL133+AP133+AT133)</f>
        <v>0</v>
      </c>
      <c r="E134" s="41">
        <f>J134+N134+R134+V134+Z134+AD134+AH134+AL134+AP134+AT134</f>
        <v>0</v>
      </c>
      <c r="F134" s="40" t="str">
        <f>IF(AND(E134&lt;0.005,E133&gt;=0.005),A134,"")</f>
        <v/>
      </c>
      <c r="G134" s="41">
        <f>J133*(1+H$4/12)</f>
        <v>0</v>
      </c>
      <c r="H134" s="41">
        <f>MAX(0,G134-I$4)</f>
        <v>0</v>
      </c>
      <c r="I134" s="41">
        <f>H134</f>
        <v>0</v>
      </c>
      <c r="J134" s="41">
        <f>MAX(0,MIN(H134,I134-$C134))</f>
        <v>0</v>
      </c>
      <c r="K134" s="41">
        <f>N133*(1+L$4/12)</f>
        <v>0</v>
      </c>
      <c r="L134" s="41">
        <f>MAX(0,K134-M$4)</f>
        <v>0</v>
      </c>
      <c r="M134" s="41">
        <f>I134+L134</f>
        <v>0</v>
      </c>
      <c r="N134" s="41">
        <f>MAX(0,MIN(L134,M134-$C134))</f>
        <v>0</v>
      </c>
      <c r="O134" s="41">
        <f>R133*(1+P$4/12)</f>
        <v>0</v>
      </c>
      <c r="P134" s="41">
        <f>MAX(0,O134-Q$4)</f>
        <v>0</v>
      </c>
      <c r="Q134" s="41">
        <f>M134+P134</f>
        <v>0</v>
      </c>
      <c r="R134" s="41">
        <f>MAX(0,MIN(P134,Q134-$C134))</f>
        <v>0</v>
      </c>
      <c r="S134" s="41">
        <f>V133*(1+T$4/12)</f>
        <v>0</v>
      </c>
      <c r="T134" s="41">
        <f>MAX(0,S134-U$4)</f>
        <v>0</v>
      </c>
      <c r="U134" s="41">
        <f>Q134+T134</f>
        <v>0</v>
      </c>
      <c r="V134" s="41">
        <f>MAX(0,MIN(T134,U134-$C134))</f>
        <v>0</v>
      </c>
      <c r="W134" s="41">
        <f>Z133*(1+X$4/12)</f>
        <v>0</v>
      </c>
      <c r="X134" s="41">
        <f>MAX(0,W134-Y$4)</f>
        <v>0</v>
      </c>
      <c r="Y134" s="41">
        <f>U134+X134</f>
        <v>0</v>
      </c>
      <c r="Z134" s="41">
        <f>MAX(0,MIN(X134,Y134-$C134))</f>
        <v>0</v>
      </c>
      <c r="AA134" s="41">
        <f>AD133*(1+AB$4/12)</f>
        <v>0</v>
      </c>
      <c r="AB134" s="41">
        <f>MAX(0,AA134-AC$4)</f>
        <v>0</v>
      </c>
      <c r="AC134" s="41">
        <f>Y134+AB134</f>
        <v>0</v>
      </c>
      <c r="AD134" s="41">
        <f>MAX(0,MIN(AB134,AC134-$C134))</f>
        <v>0</v>
      </c>
      <c r="AE134" s="41">
        <f>AH133*(1+AF$4/12)</f>
        <v>0</v>
      </c>
      <c r="AF134" s="41">
        <f>MAX(0,AE134-AG$4)</f>
        <v>0</v>
      </c>
      <c r="AG134" s="41">
        <f>AC134+AF134</f>
        <v>0</v>
      </c>
      <c r="AH134" s="41">
        <f>MAX(0,MIN(AF134,AG134-$C134))</f>
        <v>0</v>
      </c>
      <c r="AI134" s="41">
        <f>AL133*(1+AJ$4/12)</f>
        <v>0</v>
      </c>
      <c r="AJ134" s="41">
        <f>MAX(0,AI134-AK$4)</f>
        <v>0</v>
      </c>
      <c r="AK134" s="41">
        <f>AG134+AJ134</f>
        <v>0</v>
      </c>
      <c r="AL134" s="41">
        <f>MAX(0,MIN(AJ134,AK134-$C134))</f>
        <v>0</v>
      </c>
      <c r="AM134" s="41">
        <f>AP133*(1+AN$4/12)</f>
        <v>0</v>
      </c>
      <c r="AN134" s="41">
        <f>MAX(0,AM134-AO$4)</f>
        <v>0</v>
      </c>
      <c r="AO134" s="41">
        <f>AK134+AN134</f>
        <v>0</v>
      </c>
      <c r="AP134" s="41">
        <f>MAX(0,MIN(AN134,AO134-$C134))</f>
        <v>0</v>
      </c>
      <c r="AQ134" s="41">
        <f>AT133*(1+AR$4/12)</f>
        <v>0</v>
      </c>
      <c r="AR134" s="41">
        <f>MAX(0,AQ134-AS$4)</f>
        <v>0</v>
      </c>
      <c r="AS134" s="41">
        <f>AO134+AR134</f>
        <v>0</v>
      </c>
      <c r="AT134" s="41">
        <f>MAX(0,MIN(AR134,AS134-$C134))</f>
        <v>0</v>
      </c>
    </row>
    <row r="135">
      <c r="A135" s="40" t="n">
        <v>129</v>
      </c>
      <c r="B135" s="40" t="str">
        <f>CHOOSE(MONTH(EDATE('4 Дългове'!$D$20,A135-1)),"януари","февруари","март","април","май","юни","юли","август","септември","октомври","ноември","декември")&amp;" "&amp;YEAR(EDATE('4 Дългове'!$D$20,A135-1))&amp;" г."</f>
        <v>юли 2037 г.</v>
      </c>
      <c r="C135" s="41">
        <f>$C$4-(G135+K135+O135+S135+W135+AA135+AE135+AI135+AM135+AQ135)+(H135+L135+P135+T135+X135+AB135+AF135+AJ135+AN135+AR135)</f>
        <v>470</v>
      </c>
      <c r="D135" s="41">
        <f>(G135+K135+O135+S135+W135+AA135+AE135+AI135+AM135+AQ135)-(J134+N134+R134+V134+Z134+AD134+AH134+AL134+AP134+AT134)</f>
        <v>0</v>
      </c>
      <c r="E135" s="41">
        <f>J135+N135+R135+V135+Z135+AD135+AH135+AL135+AP135+AT135</f>
        <v>0</v>
      </c>
      <c r="F135" s="40" t="str">
        <f>IF(AND(E135&lt;0.005,E134&gt;=0.005),A135,"")</f>
        <v/>
      </c>
      <c r="G135" s="41">
        <f>J134*(1+H$4/12)</f>
        <v>0</v>
      </c>
      <c r="H135" s="41">
        <f>MAX(0,G135-I$4)</f>
        <v>0</v>
      </c>
      <c r="I135" s="41">
        <f>H135</f>
        <v>0</v>
      </c>
      <c r="J135" s="41">
        <f>MAX(0,MIN(H135,I135-$C135))</f>
        <v>0</v>
      </c>
      <c r="K135" s="41">
        <f>N134*(1+L$4/12)</f>
        <v>0</v>
      </c>
      <c r="L135" s="41">
        <f>MAX(0,K135-M$4)</f>
        <v>0</v>
      </c>
      <c r="M135" s="41">
        <f>I135+L135</f>
        <v>0</v>
      </c>
      <c r="N135" s="41">
        <f>MAX(0,MIN(L135,M135-$C135))</f>
        <v>0</v>
      </c>
      <c r="O135" s="41">
        <f>R134*(1+P$4/12)</f>
        <v>0</v>
      </c>
      <c r="P135" s="41">
        <f>MAX(0,O135-Q$4)</f>
        <v>0</v>
      </c>
      <c r="Q135" s="41">
        <f>M135+P135</f>
        <v>0</v>
      </c>
      <c r="R135" s="41">
        <f>MAX(0,MIN(P135,Q135-$C135))</f>
        <v>0</v>
      </c>
      <c r="S135" s="41">
        <f>V134*(1+T$4/12)</f>
        <v>0</v>
      </c>
      <c r="T135" s="41">
        <f>MAX(0,S135-U$4)</f>
        <v>0</v>
      </c>
      <c r="U135" s="41">
        <f>Q135+T135</f>
        <v>0</v>
      </c>
      <c r="V135" s="41">
        <f>MAX(0,MIN(T135,U135-$C135))</f>
        <v>0</v>
      </c>
      <c r="W135" s="41">
        <f>Z134*(1+X$4/12)</f>
        <v>0</v>
      </c>
      <c r="X135" s="41">
        <f>MAX(0,W135-Y$4)</f>
        <v>0</v>
      </c>
      <c r="Y135" s="41">
        <f>U135+X135</f>
        <v>0</v>
      </c>
      <c r="Z135" s="41">
        <f>MAX(0,MIN(X135,Y135-$C135))</f>
        <v>0</v>
      </c>
      <c r="AA135" s="41">
        <f>AD134*(1+AB$4/12)</f>
        <v>0</v>
      </c>
      <c r="AB135" s="41">
        <f>MAX(0,AA135-AC$4)</f>
        <v>0</v>
      </c>
      <c r="AC135" s="41">
        <f>Y135+AB135</f>
        <v>0</v>
      </c>
      <c r="AD135" s="41">
        <f>MAX(0,MIN(AB135,AC135-$C135))</f>
        <v>0</v>
      </c>
      <c r="AE135" s="41">
        <f>AH134*(1+AF$4/12)</f>
        <v>0</v>
      </c>
      <c r="AF135" s="41">
        <f>MAX(0,AE135-AG$4)</f>
        <v>0</v>
      </c>
      <c r="AG135" s="41">
        <f>AC135+AF135</f>
        <v>0</v>
      </c>
      <c r="AH135" s="41">
        <f>MAX(0,MIN(AF135,AG135-$C135))</f>
        <v>0</v>
      </c>
      <c r="AI135" s="41">
        <f>AL134*(1+AJ$4/12)</f>
        <v>0</v>
      </c>
      <c r="AJ135" s="41">
        <f>MAX(0,AI135-AK$4)</f>
        <v>0</v>
      </c>
      <c r="AK135" s="41">
        <f>AG135+AJ135</f>
        <v>0</v>
      </c>
      <c r="AL135" s="41">
        <f>MAX(0,MIN(AJ135,AK135-$C135))</f>
        <v>0</v>
      </c>
      <c r="AM135" s="41">
        <f>AP134*(1+AN$4/12)</f>
        <v>0</v>
      </c>
      <c r="AN135" s="41">
        <f>MAX(0,AM135-AO$4)</f>
        <v>0</v>
      </c>
      <c r="AO135" s="41">
        <f>AK135+AN135</f>
        <v>0</v>
      </c>
      <c r="AP135" s="41">
        <f>MAX(0,MIN(AN135,AO135-$C135))</f>
        <v>0</v>
      </c>
      <c r="AQ135" s="41">
        <f>AT134*(1+AR$4/12)</f>
        <v>0</v>
      </c>
      <c r="AR135" s="41">
        <f>MAX(0,AQ135-AS$4)</f>
        <v>0</v>
      </c>
      <c r="AS135" s="41">
        <f>AO135+AR135</f>
        <v>0</v>
      </c>
      <c r="AT135" s="41">
        <f>MAX(0,MIN(AR135,AS135-$C135))</f>
        <v>0</v>
      </c>
    </row>
    <row r="136">
      <c r="A136" s="40" t="n">
        <v>130</v>
      </c>
      <c r="B136" s="40" t="str">
        <f>CHOOSE(MONTH(EDATE('4 Дългове'!$D$20,A136-1)),"януари","февруари","март","април","май","юни","юли","август","септември","октомври","ноември","декември")&amp;" "&amp;YEAR(EDATE('4 Дългове'!$D$20,A136-1))&amp;" г."</f>
        <v>август 2037 г.</v>
      </c>
      <c r="C136" s="41">
        <f>$C$4-(G136+K136+O136+S136+W136+AA136+AE136+AI136+AM136+AQ136)+(H136+L136+P136+T136+X136+AB136+AF136+AJ136+AN136+AR136)</f>
        <v>470</v>
      </c>
      <c r="D136" s="41">
        <f>(G136+K136+O136+S136+W136+AA136+AE136+AI136+AM136+AQ136)-(J135+N135+R135+V135+Z135+AD135+AH135+AL135+AP135+AT135)</f>
        <v>0</v>
      </c>
      <c r="E136" s="41">
        <f>J136+N136+R136+V136+Z136+AD136+AH136+AL136+AP136+AT136</f>
        <v>0</v>
      </c>
      <c r="F136" s="40" t="str">
        <f>IF(AND(E136&lt;0.005,E135&gt;=0.005),A136,"")</f>
        <v/>
      </c>
      <c r="G136" s="41">
        <f>J135*(1+H$4/12)</f>
        <v>0</v>
      </c>
      <c r="H136" s="41">
        <f>MAX(0,G136-I$4)</f>
        <v>0</v>
      </c>
      <c r="I136" s="41">
        <f>H136</f>
        <v>0</v>
      </c>
      <c r="J136" s="41">
        <f>MAX(0,MIN(H136,I136-$C136))</f>
        <v>0</v>
      </c>
      <c r="K136" s="41">
        <f>N135*(1+L$4/12)</f>
        <v>0</v>
      </c>
      <c r="L136" s="41">
        <f>MAX(0,K136-M$4)</f>
        <v>0</v>
      </c>
      <c r="M136" s="41">
        <f>I136+L136</f>
        <v>0</v>
      </c>
      <c r="N136" s="41">
        <f>MAX(0,MIN(L136,M136-$C136))</f>
        <v>0</v>
      </c>
      <c r="O136" s="41">
        <f>R135*(1+P$4/12)</f>
        <v>0</v>
      </c>
      <c r="P136" s="41">
        <f>MAX(0,O136-Q$4)</f>
        <v>0</v>
      </c>
      <c r="Q136" s="41">
        <f>M136+P136</f>
        <v>0</v>
      </c>
      <c r="R136" s="41">
        <f>MAX(0,MIN(P136,Q136-$C136))</f>
        <v>0</v>
      </c>
      <c r="S136" s="41">
        <f>V135*(1+T$4/12)</f>
        <v>0</v>
      </c>
      <c r="T136" s="41">
        <f>MAX(0,S136-U$4)</f>
        <v>0</v>
      </c>
      <c r="U136" s="41">
        <f>Q136+T136</f>
        <v>0</v>
      </c>
      <c r="V136" s="41">
        <f>MAX(0,MIN(T136,U136-$C136))</f>
        <v>0</v>
      </c>
      <c r="W136" s="41">
        <f>Z135*(1+X$4/12)</f>
        <v>0</v>
      </c>
      <c r="X136" s="41">
        <f>MAX(0,W136-Y$4)</f>
        <v>0</v>
      </c>
      <c r="Y136" s="41">
        <f>U136+X136</f>
        <v>0</v>
      </c>
      <c r="Z136" s="41">
        <f>MAX(0,MIN(X136,Y136-$C136))</f>
        <v>0</v>
      </c>
      <c r="AA136" s="41">
        <f>AD135*(1+AB$4/12)</f>
        <v>0</v>
      </c>
      <c r="AB136" s="41">
        <f>MAX(0,AA136-AC$4)</f>
        <v>0</v>
      </c>
      <c r="AC136" s="41">
        <f>Y136+AB136</f>
        <v>0</v>
      </c>
      <c r="AD136" s="41">
        <f>MAX(0,MIN(AB136,AC136-$C136))</f>
        <v>0</v>
      </c>
      <c r="AE136" s="41">
        <f>AH135*(1+AF$4/12)</f>
        <v>0</v>
      </c>
      <c r="AF136" s="41">
        <f>MAX(0,AE136-AG$4)</f>
        <v>0</v>
      </c>
      <c r="AG136" s="41">
        <f>AC136+AF136</f>
        <v>0</v>
      </c>
      <c r="AH136" s="41">
        <f>MAX(0,MIN(AF136,AG136-$C136))</f>
        <v>0</v>
      </c>
      <c r="AI136" s="41">
        <f>AL135*(1+AJ$4/12)</f>
        <v>0</v>
      </c>
      <c r="AJ136" s="41">
        <f>MAX(0,AI136-AK$4)</f>
        <v>0</v>
      </c>
      <c r="AK136" s="41">
        <f>AG136+AJ136</f>
        <v>0</v>
      </c>
      <c r="AL136" s="41">
        <f>MAX(0,MIN(AJ136,AK136-$C136))</f>
        <v>0</v>
      </c>
      <c r="AM136" s="41">
        <f>AP135*(1+AN$4/12)</f>
        <v>0</v>
      </c>
      <c r="AN136" s="41">
        <f>MAX(0,AM136-AO$4)</f>
        <v>0</v>
      </c>
      <c r="AO136" s="41">
        <f>AK136+AN136</f>
        <v>0</v>
      </c>
      <c r="AP136" s="41">
        <f>MAX(0,MIN(AN136,AO136-$C136))</f>
        <v>0</v>
      </c>
      <c r="AQ136" s="41">
        <f>AT135*(1+AR$4/12)</f>
        <v>0</v>
      </c>
      <c r="AR136" s="41">
        <f>MAX(0,AQ136-AS$4)</f>
        <v>0</v>
      </c>
      <c r="AS136" s="41">
        <f>AO136+AR136</f>
        <v>0</v>
      </c>
      <c r="AT136" s="41">
        <f>MAX(0,MIN(AR136,AS136-$C136))</f>
        <v>0</v>
      </c>
    </row>
    <row r="137">
      <c r="A137" s="40" t="n">
        <v>131</v>
      </c>
      <c r="B137" s="40" t="str">
        <f>CHOOSE(MONTH(EDATE('4 Дългове'!$D$20,A137-1)),"януари","февруари","март","април","май","юни","юли","август","септември","октомври","ноември","декември")&amp;" "&amp;YEAR(EDATE('4 Дългове'!$D$20,A137-1))&amp;" г."</f>
        <v>септември 2037 г.</v>
      </c>
      <c r="C137" s="41">
        <f>$C$4-(G137+K137+O137+S137+W137+AA137+AE137+AI137+AM137+AQ137)+(H137+L137+P137+T137+X137+AB137+AF137+AJ137+AN137+AR137)</f>
        <v>470</v>
      </c>
      <c r="D137" s="41">
        <f>(G137+K137+O137+S137+W137+AA137+AE137+AI137+AM137+AQ137)-(J136+N136+R136+V136+Z136+AD136+AH136+AL136+AP136+AT136)</f>
        <v>0</v>
      </c>
      <c r="E137" s="41">
        <f>J137+N137+R137+V137+Z137+AD137+AH137+AL137+AP137+AT137</f>
        <v>0</v>
      </c>
      <c r="F137" s="40" t="str">
        <f>IF(AND(E137&lt;0.005,E136&gt;=0.005),A137,"")</f>
        <v/>
      </c>
      <c r="G137" s="41">
        <f>J136*(1+H$4/12)</f>
        <v>0</v>
      </c>
      <c r="H137" s="41">
        <f>MAX(0,G137-I$4)</f>
        <v>0</v>
      </c>
      <c r="I137" s="41">
        <f>H137</f>
        <v>0</v>
      </c>
      <c r="J137" s="41">
        <f>MAX(0,MIN(H137,I137-$C137))</f>
        <v>0</v>
      </c>
      <c r="K137" s="41">
        <f>N136*(1+L$4/12)</f>
        <v>0</v>
      </c>
      <c r="L137" s="41">
        <f>MAX(0,K137-M$4)</f>
        <v>0</v>
      </c>
      <c r="M137" s="41">
        <f>I137+L137</f>
        <v>0</v>
      </c>
      <c r="N137" s="41">
        <f>MAX(0,MIN(L137,M137-$C137))</f>
        <v>0</v>
      </c>
      <c r="O137" s="41">
        <f>R136*(1+P$4/12)</f>
        <v>0</v>
      </c>
      <c r="P137" s="41">
        <f>MAX(0,O137-Q$4)</f>
        <v>0</v>
      </c>
      <c r="Q137" s="41">
        <f>M137+P137</f>
        <v>0</v>
      </c>
      <c r="R137" s="41">
        <f>MAX(0,MIN(P137,Q137-$C137))</f>
        <v>0</v>
      </c>
      <c r="S137" s="41">
        <f>V136*(1+T$4/12)</f>
        <v>0</v>
      </c>
      <c r="T137" s="41">
        <f>MAX(0,S137-U$4)</f>
        <v>0</v>
      </c>
      <c r="U137" s="41">
        <f>Q137+T137</f>
        <v>0</v>
      </c>
      <c r="V137" s="41">
        <f>MAX(0,MIN(T137,U137-$C137))</f>
        <v>0</v>
      </c>
      <c r="W137" s="41">
        <f>Z136*(1+X$4/12)</f>
        <v>0</v>
      </c>
      <c r="X137" s="41">
        <f>MAX(0,W137-Y$4)</f>
        <v>0</v>
      </c>
      <c r="Y137" s="41">
        <f>U137+X137</f>
        <v>0</v>
      </c>
      <c r="Z137" s="41">
        <f>MAX(0,MIN(X137,Y137-$C137))</f>
        <v>0</v>
      </c>
      <c r="AA137" s="41">
        <f>AD136*(1+AB$4/12)</f>
        <v>0</v>
      </c>
      <c r="AB137" s="41">
        <f>MAX(0,AA137-AC$4)</f>
        <v>0</v>
      </c>
      <c r="AC137" s="41">
        <f>Y137+AB137</f>
        <v>0</v>
      </c>
      <c r="AD137" s="41">
        <f>MAX(0,MIN(AB137,AC137-$C137))</f>
        <v>0</v>
      </c>
      <c r="AE137" s="41">
        <f>AH136*(1+AF$4/12)</f>
        <v>0</v>
      </c>
      <c r="AF137" s="41">
        <f>MAX(0,AE137-AG$4)</f>
        <v>0</v>
      </c>
      <c r="AG137" s="41">
        <f>AC137+AF137</f>
        <v>0</v>
      </c>
      <c r="AH137" s="41">
        <f>MAX(0,MIN(AF137,AG137-$C137))</f>
        <v>0</v>
      </c>
      <c r="AI137" s="41">
        <f>AL136*(1+AJ$4/12)</f>
        <v>0</v>
      </c>
      <c r="AJ137" s="41">
        <f>MAX(0,AI137-AK$4)</f>
        <v>0</v>
      </c>
      <c r="AK137" s="41">
        <f>AG137+AJ137</f>
        <v>0</v>
      </c>
      <c r="AL137" s="41">
        <f>MAX(0,MIN(AJ137,AK137-$C137))</f>
        <v>0</v>
      </c>
      <c r="AM137" s="41">
        <f>AP136*(1+AN$4/12)</f>
        <v>0</v>
      </c>
      <c r="AN137" s="41">
        <f>MAX(0,AM137-AO$4)</f>
        <v>0</v>
      </c>
      <c r="AO137" s="41">
        <f>AK137+AN137</f>
        <v>0</v>
      </c>
      <c r="AP137" s="41">
        <f>MAX(0,MIN(AN137,AO137-$C137))</f>
        <v>0</v>
      </c>
      <c r="AQ137" s="41">
        <f>AT136*(1+AR$4/12)</f>
        <v>0</v>
      </c>
      <c r="AR137" s="41">
        <f>MAX(0,AQ137-AS$4)</f>
        <v>0</v>
      </c>
      <c r="AS137" s="41">
        <f>AO137+AR137</f>
        <v>0</v>
      </c>
      <c r="AT137" s="41">
        <f>MAX(0,MIN(AR137,AS137-$C137))</f>
        <v>0</v>
      </c>
    </row>
    <row r="138">
      <c r="A138" s="40" t="n">
        <v>132</v>
      </c>
      <c r="B138" s="40" t="str">
        <f>CHOOSE(MONTH(EDATE('4 Дългове'!$D$20,A138-1)),"януари","февруари","март","април","май","юни","юли","август","септември","октомври","ноември","декември")&amp;" "&amp;YEAR(EDATE('4 Дългове'!$D$20,A138-1))&amp;" г."</f>
        <v>октомври 2037 г.</v>
      </c>
      <c r="C138" s="41">
        <f>$C$4-(G138+K138+O138+S138+W138+AA138+AE138+AI138+AM138+AQ138)+(H138+L138+P138+T138+X138+AB138+AF138+AJ138+AN138+AR138)</f>
        <v>470</v>
      </c>
      <c r="D138" s="41">
        <f>(G138+K138+O138+S138+W138+AA138+AE138+AI138+AM138+AQ138)-(J137+N137+R137+V137+Z137+AD137+AH137+AL137+AP137+AT137)</f>
        <v>0</v>
      </c>
      <c r="E138" s="41">
        <f>J138+N138+R138+V138+Z138+AD138+AH138+AL138+AP138+AT138</f>
        <v>0</v>
      </c>
      <c r="F138" s="40" t="str">
        <f>IF(AND(E138&lt;0.005,E137&gt;=0.005),A138,"")</f>
        <v/>
      </c>
      <c r="G138" s="41">
        <f>J137*(1+H$4/12)</f>
        <v>0</v>
      </c>
      <c r="H138" s="41">
        <f>MAX(0,G138-I$4)</f>
        <v>0</v>
      </c>
      <c r="I138" s="41">
        <f>H138</f>
        <v>0</v>
      </c>
      <c r="J138" s="41">
        <f>MAX(0,MIN(H138,I138-$C138))</f>
        <v>0</v>
      </c>
      <c r="K138" s="41">
        <f>N137*(1+L$4/12)</f>
        <v>0</v>
      </c>
      <c r="L138" s="41">
        <f>MAX(0,K138-M$4)</f>
        <v>0</v>
      </c>
      <c r="M138" s="41">
        <f>I138+L138</f>
        <v>0</v>
      </c>
      <c r="N138" s="41">
        <f>MAX(0,MIN(L138,M138-$C138))</f>
        <v>0</v>
      </c>
      <c r="O138" s="41">
        <f>R137*(1+P$4/12)</f>
        <v>0</v>
      </c>
      <c r="P138" s="41">
        <f>MAX(0,O138-Q$4)</f>
        <v>0</v>
      </c>
      <c r="Q138" s="41">
        <f>M138+P138</f>
        <v>0</v>
      </c>
      <c r="R138" s="41">
        <f>MAX(0,MIN(P138,Q138-$C138))</f>
        <v>0</v>
      </c>
      <c r="S138" s="41">
        <f>V137*(1+T$4/12)</f>
        <v>0</v>
      </c>
      <c r="T138" s="41">
        <f>MAX(0,S138-U$4)</f>
        <v>0</v>
      </c>
      <c r="U138" s="41">
        <f>Q138+T138</f>
        <v>0</v>
      </c>
      <c r="V138" s="41">
        <f>MAX(0,MIN(T138,U138-$C138))</f>
        <v>0</v>
      </c>
      <c r="W138" s="41">
        <f>Z137*(1+X$4/12)</f>
        <v>0</v>
      </c>
      <c r="X138" s="41">
        <f>MAX(0,W138-Y$4)</f>
        <v>0</v>
      </c>
      <c r="Y138" s="41">
        <f>U138+X138</f>
        <v>0</v>
      </c>
      <c r="Z138" s="41">
        <f>MAX(0,MIN(X138,Y138-$C138))</f>
        <v>0</v>
      </c>
      <c r="AA138" s="41">
        <f>AD137*(1+AB$4/12)</f>
        <v>0</v>
      </c>
      <c r="AB138" s="41">
        <f>MAX(0,AA138-AC$4)</f>
        <v>0</v>
      </c>
      <c r="AC138" s="41">
        <f>Y138+AB138</f>
        <v>0</v>
      </c>
      <c r="AD138" s="41">
        <f>MAX(0,MIN(AB138,AC138-$C138))</f>
        <v>0</v>
      </c>
      <c r="AE138" s="41">
        <f>AH137*(1+AF$4/12)</f>
        <v>0</v>
      </c>
      <c r="AF138" s="41">
        <f>MAX(0,AE138-AG$4)</f>
        <v>0</v>
      </c>
      <c r="AG138" s="41">
        <f>AC138+AF138</f>
        <v>0</v>
      </c>
      <c r="AH138" s="41">
        <f>MAX(0,MIN(AF138,AG138-$C138))</f>
        <v>0</v>
      </c>
      <c r="AI138" s="41">
        <f>AL137*(1+AJ$4/12)</f>
        <v>0</v>
      </c>
      <c r="AJ138" s="41">
        <f>MAX(0,AI138-AK$4)</f>
        <v>0</v>
      </c>
      <c r="AK138" s="41">
        <f>AG138+AJ138</f>
        <v>0</v>
      </c>
      <c r="AL138" s="41">
        <f>MAX(0,MIN(AJ138,AK138-$C138))</f>
        <v>0</v>
      </c>
      <c r="AM138" s="41">
        <f>AP137*(1+AN$4/12)</f>
        <v>0</v>
      </c>
      <c r="AN138" s="41">
        <f>MAX(0,AM138-AO$4)</f>
        <v>0</v>
      </c>
      <c r="AO138" s="41">
        <f>AK138+AN138</f>
        <v>0</v>
      </c>
      <c r="AP138" s="41">
        <f>MAX(0,MIN(AN138,AO138-$C138))</f>
        <v>0</v>
      </c>
      <c r="AQ138" s="41">
        <f>AT137*(1+AR$4/12)</f>
        <v>0</v>
      </c>
      <c r="AR138" s="41">
        <f>MAX(0,AQ138-AS$4)</f>
        <v>0</v>
      </c>
      <c r="AS138" s="41">
        <f>AO138+AR138</f>
        <v>0</v>
      </c>
      <c r="AT138" s="41">
        <f>MAX(0,MIN(AR138,AS138-$C138))</f>
        <v>0</v>
      </c>
    </row>
    <row r="139">
      <c r="A139" s="40" t="n">
        <v>133</v>
      </c>
      <c r="B139" s="40" t="str">
        <f>CHOOSE(MONTH(EDATE('4 Дългове'!$D$20,A139-1)),"януари","февруари","март","април","май","юни","юли","август","септември","октомври","ноември","декември")&amp;" "&amp;YEAR(EDATE('4 Дългове'!$D$20,A139-1))&amp;" г."</f>
        <v>ноември 2037 г.</v>
      </c>
      <c r="C139" s="41">
        <f>$C$4-(G139+K139+O139+S139+W139+AA139+AE139+AI139+AM139+AQ139)+(H139+L139+P139+T139+X139+AB139+AF139+AJ139+AN139+AR139)</f>
        <v>470</v>
      </c>
      <c r="D139" s="41">
        <f>(G139+K139+O139+S139+W139+AA139+AE139+AI139+AM139+AQ139)-(J138+N138+R138+V138+Z138+AD138+AH138+AL138+AP138+AT138)</f>
        <v>0</v>
      </c>
      <c r="E139" s="41">
        <f>J139+N139+R139+V139+Z139+AD139+AH139+AL139+AP139+AT139</f>
        <v>0</v>
      </c>
      <c r="F139" s="40" t="str">
        <f>IF(AND(E139&lt;0.005,E138&gt;=0.005),A139,"")</f>
        <v/>
      </c>
      <c r="G139" s="41">
        <f>J138*(1+H$4/12)</f>
        <v>0</v>
      </c>
      <c r="H139" s="41">
        <f>MAX(0,G139-I$4)</f>
        <v>0</v>
      </c>
      <c r="I139" s="41">
        <f>H139</f>
        <v>0</v>
      </c>
      <c r="J139" s="41">
        <f>MAX(0,MIN(H139,I139-$C139))</f>
        <v>0</v>
      </c>
      <c r="K139" s="41">
        <f>N138*(1+L$4/12)</f>
        <v>0</v>
      </c>
      <c r="L139" s="41">
        <f>MAX(0,K139-M$4)</f>
        <v>0</v>
      </c>
      <c r="M139" s="41">
        <f>I139+L139</f>
        <v>0</v>
      </c>
      <c r="N139" s="41">
        <f>MAX(0,MIN(L139,M139-$C139))</f>
        <v>0</v>
      </c>
      <c r="O139" s="41">
        <f>R138*(1+P$4/12)</f>
        <v>0</v>
      </c>
      <c r="P139" s="41">
        <f>MAX(0,O139-Q$4)</f>
        <v>0</v>
      </c>
      <c r="Q139" s="41">
        <f>M139+P139</f>
        <v>0</v>
      </c>
      <c r="R139" s="41">
        <f>MAX(0,MIN(P139,Q139-$C139))</f>
        <v>0</v>
      </c>
      <c r="S139" s="41">
        <f>V138*(1+T$4/12)</f>
        <v>0</v>
      </c>
      <c r="T139" s="41">
        <f>MAX(0,S139-U$4)</f>
        <v>0</v>
      </c>
      <c r="U139" s="41">
        <f>Q139+T139</f>
        <v>0</v>
      </c>
      <c r="V139" s="41">
        <f>MAX(0,MIN(T139,U139-$C139))</f>
        <v>0</v>
      </c>
      <c r="W139" s="41">
        <f>Z138*(1+X$4/12)</f>
        <v>0</v>
      </c>
      <c r="X139" s="41">
        <f>MAX(0,W139-Y$4)</f>
        <v>0</v>
      </c>
      <c r="Y139" s="41">
        <f>U139+X139</f>
        <v>0</v>
      </c>
      <c r="Z139" s="41">
        <f>MAX(0,MIN(X139,Y139-$C139))</f>
        <v>0</v>
      </c>
      <c r="AA139" s="41">
        <f>AD138*(1+AB$4/12)</f>
        <v>0</v>
      </c>
      <c r="AB139" s="41">
        <f>MAX(0,AA139-AC$4)</f>
        <v>0</v>
      </c>
      <c r="AC139" s="41">
        <f>Y139+AB139</f>
        <v>0</v>
      </c>
      <c r="AD139" s="41">
        <f>MAX(0,MIN(AB139,AC139-$C139))</f>
        <v>0</v>
      </c>
      <c r="AE139" s="41">
        <f>AH138*(1+AF$4/12)</f>
        <v>0</v>
      </c>
      <c r="AF139" s="41">
        <f>MAX(0,AE139-AG$4)</f>
        <v>0</v>
      </c>
      <c r="AG139" s="41">
        <f>AC139+AF139</f>
        <v>0</v>
      </c>
      <c r="AH139" s="41">
        <f>MAX(0,MIN(AF139,AG139-$C139))</f>
        <v>0</v>
      </c>
      <c r="AI139" s="41">
        <f>AL138*(1+AJ$4/12)</f>
        <v>0</v>
      </c>
      <c r="AJ139" s="41">
        <f>MAX(0,AI139-AK$4)</f>
        <v>0</v>
      </c>
      <c r="AK139" s="41">
        <f>AG139+AJ139</f>
        <v>0</v>
      </c>
      <c r="AL139" s="41">
        <f>MAX(0,MIN(AJ139,AK139-$C139))</f>
        <v>0</v>
      </c>
      <c r="AM139" s="41">
        <f>AP138*(1+AN$4/12)</f>
        <v>0</v>
      </c>
      <c r="AN139" s="41">
        <f>MAX(0,AM139-AO$4)</f>
        <v>0</v>
      </c>
      <c r="AO139" s="41">
        <f>AK139+AN139</f>
        <v>0</v>
      </c>
      <c r="AP139" s="41">
        <f>MAX(0,MIN(AN139,AO139-$C139))</f>
        <v>0</v>
      </c>
      <c r="AQ139" s="41">
        <f>AT138*(1+AR$4/12)</f>
        <v>0</v>
      </c>
      <c r="AR139" s="41">
        <f>MAX(0,AQ139-AS$4)</f>
        <v>0</v>
      </c>
      <c r="AS139" s="41">
        <f>AO139+AR139</f>
        <v>0</v>
      </c>
      <c r="AT139" s="41">
        <f>MAX(0,MIN(AR139,AS139-$C139))</f>
        <v>0</v>
      </c>
    </row>
    <row r="140">
      <c r="A140" s="40" t="n">
        <v>134</v>
      </c>
      <c r="B140" s="40" t="str">
        <f>CHOOSE(MONTH(EDATE('4 Дългове'!$D$20,A140-1)),"януари","февруари","март","април","май","юни","юли","август","септември","октомври","ноември","декември")&amp;" "&amp;YEAR(EDATE('4 Дългове'!$D$20,A140-1))&amp;" г."</f>
        <v>декември 2037 г.</v>
      </c>
      <c r="C140" s="41">
        <f>$C$4-(G140+K140+O140+S140+W140+AA140+AE140+AI140+AM140+AQ140)+(H140+L140+P140+T140+X140+AB140+AF140+AJ140+AN140+AR140)</f>
        <v>470</v>
      </c>
      <c r="D140" s="41">
        <f>(G140+K140+O140+S140+W140+AA140+AE140+AI140+AM140+AQ140)-(J139+N139+R139+V139+Z139+AD139+AH139+AL139+AP139+AT139)</f>
        <v>0</v>
      </c>
      <c r="E140" s="41">
        <f>J140+N140+R140+V140+Z140+AD140+AH140+AL140+AP140+AT140</f>
        <v>0</v>
      </c>
      <c r="F140" s="40" t="str">
        <f>IF(AND(E140&lt;0.005,E139&gt;=0.005),A140,"")</f>
        <v/>
      </c>
      <c r="G140" s="41">
        <f>J139*(1+H$4/12)</f>
        <v>0</v>
      </c>
      <c r="H140" s="41">
        <f>MAX(0,G140-I$4)</f>
        <v>0</v>
      </c>
      <c r="I140" s="41">
        <f>H140</f>
        <v>0</v>
      </c>
      <c r="J140" s="41">
        <f>MAX(0,MIN(H140,I140-$C140))</f>
        <v>0</v>
      </c>
      <c r="K140" s="41">
        <f>N139*(1+L$4/12)</f>
        <v>0</v>
      </c>
      <c r="L140" s="41">
        <f>MAX(0,K140-M$4)</f>
        <v>0</v>
      </c>
      <c r="M140" s="41">
        <f>I140+L140</f>
        <v>0</v>
      </c>
      <c r="N140" s="41">
        <f>MAX(0,MIN(L140,M140-$C140))</f>
        <v>0</v>
      </c>
      <c r="O140" s="41">
        <f>R139*(1+P$4/12)</f>
        <v>0</v>
      </c>
      <c r="P140" s="41">
        <f>MAX(0,O140-Q$4)</f>
        <v>0</v>
      </c>
      <c r="Q140" s="41">
        <f>M140+P140</f>
        <v>0</v>
      </c>
      <c r="R140" s="41">
        <f>MAX(0,MIN(P140,Q140-$C140))</f>
        <v>0</v>
      </c>
      <c r="S140" s="41">
        <f>V139*(1+T$4/12)</f>
        <v>0</v>
      </c>
      <c r="T140" s="41">
        <f>MAX(0,S140-U$4)</f>
        <v>0</v>
      </c>
      <c r="U140" s="41">
        <f>Q140+T140</f>
        <v>0</v>
      </c>
      <c r="V140" s="41">
        <f>MAX(0,MIN(T140,U140-$C140))</f>
        <v>0</v>
      </c>
      <c r="W140" s="41">
        <f>Z139*(1+X$4/12)</f>
        <v>0</v>
      </c>
      <c r="X140" s="41">
        <f>MAX(0,W140-Y$4)</f>
        <v>0</v>
      </c>
      <c r="Y140" s="41">
        <f>U140+X140</f>
        <v>0</v>
      </c>
      <c r="Z140" s="41">
        <f>MAX(0,MIN(X140,Y140-$C140))</f>
        <v>0</v>
      </c>
      <c r="AA140" s="41">
        <f>AD139*(1+AB$4/12)</f>
        <v>0</v>
      </c>
      <c r="AB140" s="41">
        <f>MAX(0,AA140-AC$4)</f>
        <v>0</v>
      </c>
      <c r="AC140" s="41">
        <f>Y140+AB140</f>
        <v>0</v>
      </c>
      <c r="AD140" s="41">
        <f>MAX(0,MIN(AB140,AC140-$C140))</f>
        <v>0</v>
      </c>
      <c r="AE140" s="41">
        <f>AH139*(1+AF$4/12)</f>
        <v>0</v>
      </c>
      <c r="AF140" s="41">
        <f>MAX(0,AE140-AG$4)</f>
        <v>0</v>
      </c>
      <c r="AG140" s="41">
        <f>AC140+AF140</f>
        <v>0</v>
      </c>
      <c r="AH140" s="41">
        <f>MAX(0,MIN(AF140,AG140-$C140))</f>
        <v>0</v>
      </c>
      <c r="AI140" s="41">
        <f>AL139*(1+AJ$4/12)</f>
        <v>0</v>
      </c>
      <c r="AJ140" s="41">
        <f>MAX(0,AI140-AK$4)</f>
        <v>0</v>
      </c>
      <c r="AK140" s="41">
        <f>AG140+AJ140</f>
        <v>0</v>
      </c>
      <c r="AL140" s="41">
        <f>MAX(0,MIN(AJ140,AK140-$C140))</f>
        <v>0</v>
      </c>
      <c r="AM140" s="41">
        <f>AP139*(1+AN$4/12)</f>
        <v>0</v>
      </c>
      <c r="AN140" s="41">
        <f>MAX(0,AM140-AO$4)</f>
        <v>0</v>
      </c>
      <c r="AO140" s="41">
        <f>AK140+AN140</f>
        <v>0</v>
      </c>
      <c r="AP140" s="41">
        <f>MAX(0,MIN(AN140,AO140-$C140))</f>
        <v>0</v>
      </c>
      <c r="AQ140" s="41">
        <f>AT139*(1+AR$4/12)</f>
        <v>0</v>
      </c>
      <c r="AR140" s="41">
        <f>MAX(0,AQ140-AS$4)</f>
        <v>0</v>
      </c>
      <c r="AS140" s="41">
        <f>AO140+AR140</f>
        <v>0</v>
      </c>
      <c r="AT140" s="41">
        <f>MAX(0,MIN(AR140,AS140-$C140))</f>
        <v>0</v>
      </c>
    </row>
    <row r="141">
      <c r="A141" s="40" t="n">
        <v>135</v>
      </c>
      <c r="B141" s="40" t="str">
        <f>CHOOSE(MONTH(EDATE('4 Дългове'!$D$20,A141-1)),"януари","февруари","март","април","май","юни","юли","август","септември","октомври","ноември","декември")&amp;" "&amp;YEAR(EDATE('4 Дългове'!$D$20,A141-1))&amp;" г."</f>
        <v>януари 2038 г.</v>
      </c>
      <c r="C141" s="41">
        <f>$C$4-(G141+K141+O141+S141+W141+AA141+AE141+AI141+AM141+AQ141)+(H141+L141+P141+T141+X141+AB141+AF141+AJ141+AN141+AR141)</f>
        <v>470</v>
      </c>
      <c r="D141" s="41">
        <f>(G141+K141+O141+S141+W141+AA141+AE141+AI141+AM141+AQ141)-(J140+N140+R140+V140+Z140+AD140+AH140+AL140+AP140+AT140)</f>
        <v>0</v>
      </c>
      <c r="E141" s="41">
        <f>J141+N141+R141+V141+Z141+AD141+AH141+AL141+AP141+AT141</f>
        <v>0</v>
      </c>
      <c r="F141" s="40" t="str">
        <f>IF(AND(E141&lt;0.005,E140&gt;=0.005),A141,"")</f>
        <v/>
      </c>
      <c r="G141" s="41">
        <f>J140*(1+H$4/12)</f>
        <v>0</v>
      </c>
      <c r="H141" s="41">
        <f>MAX(0,G141-I$4)</f>
        <v>0</v>
      </c>
      <c r="I141" s="41">
        <f>H141</f>
        <v>0</v>
      </c>
      <c r="J141" s="41">
        <f>MAX(0,MIN(H141,I141-$C141))</f>
        <v>0</v>
      </c>
      <c r="K141" s="41">
        <f>N140*(1+L$4/12)</f>
        <v>0</v>
      </c>
      <c r="L141" s="41">
        <f>MAX(0,K141-M$4)</f>
        <v>0</v>
      </c>
      <c r="M141" s="41">
        <f>I141+L141</f>
        <v>0</v>
      </c>
      <c r="N141" s="41">
        <f>MAX(0,MIN(L141,M141-$C141))</f>
        <v>0</v>
      </c>
      <c r="O141" s="41">
        <f>R140*(1+P$4/12)</f>
        <v>0</v>
      </c>
      <c r="P141" s="41">
        <f>MAX(0,O141-Q$4)</f>
        <v>0</v>
      </c>
      <c r="Q141" s="41">
        <f>M141+P141</f>
        <v>0</v>
      </c>
      <c r="R141" s="41">
        <f>MAX(0,MIN(P141,Q141-$C141))</f>
        <v>0</v>
      </c>
      <c r="S141" s="41">
        <f>V140*(1+T$4/12)</f>
        <v>0</v>
      </c>
      <c r="T141" s="41">
        <f>MAX(0,S141-U$4)</f>
        <v>0</v>
      </c>
      <c r="U141" s="41">
        <f>Q141+T141</f>
        <v>0</v>
      </c>
      <c r="V141" s="41">
        <f>MAX(0,MIN(T141,U141-$C141))</f>
        <v>0</v>
      </c>
      <c r="W141" s="41">
        <f>Z140*(1+X$4/12)</f>
        <v>0</v>
      </c>
      <c r="X141" s="41">
        <f>MAX(0,W141-Y$4)</f>
        <v>0</v>
      </c>
      <c r="Y141" s="41">
        <f>U141+X141</f>
        <v>0</v>
      </c>
      <c r="Z141" s="41">
        <f>MAX(0,MIN(X141,Y141-$C141))</f>
        <v>0</v>
      </c>
      <c r="AA141" s="41">
        <f>AD140*(1+AB$4/12)</f>
        <v>0</v>
      </c>
      <c r="AB141" s="41">
        <f>MAX(0,AA141-AC$4)</f>
        <v>0</v>
      </c>
      <c r="AC141" s="41">
        <f>Y141+AB141</f>
        <v>0</v>
      </c>
      <c r="AD141" s="41">
        <f>MAX(0,MIN(AB141,AC141-$C141))</f>
        <v>0</v>
      </c>
      <c r="AE141" s="41">
        <f>AH140*(1+AF$4/12)</f>
        <v>0</v>
      </c>
      <c r="AF141" s="41">
        <f>MAX(0,AE141-AG$4)</f>
        <v>0</v>
      </c>
      <c r="AG141" s="41">
        <f>AC141+AF141</f>
        <v>0</v>
      </c>
      <c r="AH141" s="41">
        <f>MAX(0,MIN(AF141,AG141-$C141))</f>
        <v>0</v>
      </c>
      <c r="AI141" s="41">
        <f>AL140*(1+AJ$4/12)</f>
        <v>0</v>
      </c>
      <c r="AJ141" s="41">
        <f>MAX(0,AI141-AK$4)</f>
        <v>0</v>
      </c>
      <c r="AK141" s="41">
        <f>AG141+AJ141</f>
        <v>0</v>
      </c>
      <c r="AL141" s="41">
        <f>MAX(0,MIN(AJ141,AK141-$C141))</f>
        <v>0</v>
      </c>
      <c r="AM141" s="41">
        <f>AP140*(1+AN$4/12)</f>
        <v>0</v>
      </c>
      <c r="AN141" s="41">
        <f>MAX(0,AM141-AO$4)</f>
        <v>0</v>
      </c>
      <c r="AO141" s="41">
        <f>AK141+AN141</f>
        <v>0</v>
      </c>
      <c r="AP141" s="41">
        <f>MAX(0,MIN(AN141,AO141-$C141))</f>
        <v>0</v>
      </c>
      <c r="AQ141" s="41">
        <f>AT140*(1+AR$4/12)</f>
        <v>0</v>
      </c>
      <c r="AR141" s="41">
        <f>MAX(0,AQ141-AS$4)</f>
        <v>0</v>
      </c>
      <c r="AS141" s="41">
        <f>AO141+AR141</f>
        <v>0</v>
      </c>
      <c r="AT141" s="41">
        <f>MAX(0,MIN(AR141,AS141-$C141))</f>
        <v>0</v>
      </c>
    </row>
    <row r="142">
      <c r="A142" s="40" t="n">
        <v>136</v>
      </c>
      <c r="B142" s="40" t="str">
        <f>CHOOSE(MONTH(EDATE('4 Дългове'!$D$20,A142-1)),"януари","февруари","март","април","май","юни","юли","август","септември","октомври","ноември","декември")&amp;" "&amp;YEAR(EDATE('4 Дългове'!$D$20,A142-1))&amp;" г."</f>
        <v>февруари 2038 г.</v>
      </c>
      <c r="C142" s="41">
        <f>$C$4-(G142+K142+O142+S142+W142+AA142+AE142+AI142+AM142+AQ142)+(H142+L142+P142+T142+X142+AB142+AF142+AJ142+AN142+AR142)</f>
        <v>470</v>
      </c>
      <c r="D142" s="41">
        <f>(G142+K142+O142+S142+W142+AA142+AE142+AI142+AM142+AQ142)-(J141+N141+R141+V141+Z141+AD141+AH141+AL141+AP141+AT141)</f>
        <v>0</v>
      </c>
      <c r="E142" s="41">
        <f>J142+N142+R142+V142+Z142+AD142+AH142+AL142+AP142+AT142</f>
        <v>0</v>
      </c>
      <c r="F142" s="40" t="str">
        <f>IF(AND(E142&lt;0.005,E141&gt;=0.005),A142,"")</f>
        <v/>
      </c>
      <c r="G142" s="41">
        <f>J141*(1+H$4/12)</f>
        <v>0</v>
      </c>
      <c r="H142" s="41">
        <f>MAX(0,G142-I$4)</f>
        <v>0</v>
      </c>
      <c r="I142" s="41">
        <f>H142</f>
        <v>0</v>
      </c>
      <c r="J142" s="41">
        <f>MAX(0,MIN(H142,I142-$C142))</f>
        <v>0</v>
      </c>
      <c r="K142" s="41">
        <f>N141*(1+L$4/12)</f>
        <v>0</v>
      </c>
      <c r="L142" s="41">
        <f>MAX(0,K142-M$4)</f>
        <v>0</v>
      </c>
      <c r="M142" s="41">
        <f>I142+L142</f>
        <v>0</v>
      </c>
      <c r="N142" s="41">
        <f>MAX(0,MIN(L142,M142-$C142))</f>
        <v>0</v>
      </c>
      <c r="O142" s="41">
        <f>R141*(1+P$4/12)</f>
        <v>0</v>
      </c>
      <c r="P142" s="41">
        <f>MAX(0,O142-Q$4)</f>
        <v>0</v>
      </c>
      <c r="Q142" s="41">
        <f>M142+P142</f>
        <v>0</v>
      </c>
      <c r="R142" s="41">
        <f>MAX(0,MIN(P142,Q142-$C142))</f>
        <v>0</v>
      </c>
      <c r="S142" s="41">
        <f>V141*(1+T$4/12)</f>
        <v>0</v>
      </c>
      <c r="T142" s="41">
        <f>MAX(0,S142-U$4)</f>
        <v>0</v>
      </c>
      <c r="U142" s="41">
        <f>Q142+T142</f>
        <v>0</v>
      </c>
      <c r="V142" s="41">
        <f>MAX(0,MIN(T142,U142-$C142))</f>
        <v>0</v>
      </c>
      <c r="W142" s="41">
        <f>Z141*(1+X$4/12)</f>
        <v>0</v>
      </c>
      <c r="X142" s="41">
        <f>MAX(0,W142-Y$4)</f>
        <v>0</v>
      </c>
      <c r="Y142" s="41">
        <f>U142+X142</f>
        <v>0</v>
      </c>
      <c r="Z142" s="41">
        <f>MAX(0,MIN(X142,Y142-$C142))</f>
        <v>0</v>
      </c>
      <c r="AA142" s="41">
        <f>AD141*(1+AB$4/12)</f>
        <v>0</v>
      </c>
      <c r="AB142" s="41">
        <f>MAX(0,AA142-AC$4)</f>
        <v>0</v>
      </c>
      <c r="AC142" s="41">
        <f>Y142+AB142</f>
        <v>0</v>
      </c>
      <c r="AD142" s="41">
        <f>MAX(0,MIN(AB142,AC142-$C142))</f>
        <v>0</v>
      </c>
      <c r="AE142" s="41">
        <f>AH141*(1+AF$4/12)</f>
        <v>0</v>
      </c>
      <c r="AF142" s="41">
        <f>MAX(0,AE142-AG$4)</f>
        <v>0</v>
      </c>
      <c r="AG142" s="41">
        <f>AC142+AF142</f>
        <v>0</v>
      </c>
      <c r="AH142" s="41">
        <f>MAX(0,MIN(AF142,AG142-$C142))</f>
        <v>0</v>
      </c>
      <c r="AI142" s="41">
        <f>AL141*(1+AJ$4/12)</f>
        <v>0</v>
      </c>
      <c r="AJ142" s="41">
        <f>MAX(0,AI142-AK$4)</f>
        <v>0</v>
      </c>
      <c r="AK142" s="41">
        <f>AG142+AJ142</f>
        <v>0</v>
      </c>
      <c r="AL142" s="41">
        <f>MAX(0,MIN(AJ142,AK142-$C142))</f>
        <v>0</v>
      </c>
      <c r="AM142" s="41">
        <f>AP141*(1+AN$4/12)</f>
        <v>0</v>
      </c>
      <c r="AN142" s="41">
        <f>MAX(0,AM142-AO$4)</f>
        <v>0</v>
      </c>
      <c r="AO142" s="41">
        <f>AK142+AN142</f>
        <v>0</v>
      </c>
      <c r="AP142" s="41">
        <f>MAX(0,MIN(AN142,AO142-$C142))</f>
        <v>0</v>
      </c>
      <c r="AQ142" s="41">
        <f>AT141*(1+AR$4/12)</f>
        <v>0</v>
      </c>
      <c r="AR142" s="41">
        <f>MAX(0,AQ142-AS$4)</f>
        <v>0</v>
      </c>
      <c r="AS142" s="41">
        <f>AO142+AR142</f>
        <v>0</v>
      </c>
      <c r="AT142" s="41">
        <f>MAX(0,MIN(AR142,AS142-$C142))</f>
        <v>0</v>
      </c>
    </row>
    <row r="143">
      <c r="A143" s="40" t="n">
        <v>137</v>
      </c>
      <c r="B143" s="40" t="str">
        <f>CHOOSE(MONTH(EDATE('4 Дългове'!$D$20,A143-1)),"януари","февруари","март","април","май","юни","юли","август","септември","октомври","ноември","декември")&amp;" "&amp;YEAR(EDATE('4 Дългове'!$D$20,A143-1))&amp;" г."</f>
        <v>март 2038 г.</v>
      </c>
      <c r="C143" s="41">
        <f>$C$4-(G143+K143+O143+S143+W143+AA143+AE143+AI143+AM143+AQ143)+(H143+L143+P143+T143+X143+AB143+AF143+AJ143+AN143+AR143)</f>
        <v>470</v>
      </c>
      <c r="D143" s="41">
        <f>(G143+K143+O143+S143+W143+AA143+AE143+AI143+AM143+AQ143)-(J142+N142+R142+V142+Z142+AD142+AH142+AL142+AP142+AT142)</f>
        <v>0</v>
      </c>
      <c r="E143" s="41">
        <f>J143+N143+R143+V143+Z143+AD143+AH143+AL143+AP143+AT143</f>
        <v>0</v>
      </c>
      <c r="F143" s="40" t="str">
        <f>IF(AND(E143&lt;0.005,E142&gt;=0.005),A143,"")</f>
        <v/>
      </c>
      <c r="G143" s="41">
        <f>J142*(1+H$4/12)</f>
        <v>0</v>
      </c>
      <c r="H143" s="41">
        <f>MAX(0,G143-I$4)</f>
        <v>0</v>
      </c>
      <c r="I143" s="41">
        <f>H143</f>
        <v>0</v>
      </c>
      <c r="J143" s="41">
        <f>MAX(0,MIN(H143,I143-$C143))</f>
        <v>0</v>
      </c>
      <c r="K143" s="41">
        <f>N142*(1+L$4/12)</f>
        <v>0</v>
      </c>
      <c r="L143" s="41">
        <f>MAX(0,K143-M$4)</f>
        <v>0</v>
      </c>
      <c r="M143" s="41">
        <f>I143+L143</f>
        <v>0</v>
      </c>
      <c r="N143" s="41">
        <f>MAX(0,MIN(L143,M143-$C143))</f>
        <v>0</v>
      </c>
      <c r="O143" s="41">
        <f>R142*(1+P$4/12)</f>
        <v>0</v>
      </c>
      <c r="P143" s="41">
        <f>MAX(0,O143-Q$4)</f>
        <v>0</v>
      </c>
      <c r="Q143" s="41">
        <f>M143+P143</f>
        <v>0</v>
      </c>
      <c r="R143" s="41">
        <f>MAX(0,MIN(P143,Q143-$C143))</f>
        <v>0</v>
      </c>
      <c r="S143" s="41">
        <f>V142*(1+T$4/12)</f>
        <v>0</v>
      </c>
      <c r="T143" s="41">
        <f>MAX(0,S143-U$4)</f>
        <v>0</v>
      </c>
      <c r="U143" s="41">
        <f>Q143+T143</f>
        <v>0</v>
      </c>
      <c r="V143" s="41">
        <f>MAX(0,MIN(T143,U143-$C143))</f>
        <v>0</v>
      </c>
      <c r="W143" s="41">
        <f>Z142*(1+X$4/12)</f>
        <v>0</v>
      </c>
      <c r="X143" s="41">
        <f>MAX(0,W143-Y$4)</f>
        <v>0</v>
      </c>
      <c r="Y143" s="41">
        <f>U143+X143</f>
        <v>0</v>
      </c>
      <c r="Z143" s="41">
        <f>MAX(0,MIN(X143,Y143-$C143))</f>
        <v>0</v>
      </c>
      <c r="AA143" s="41">
        <f>AD142*(1+AB$4/12)</f>
        <v>0</v>
      </c>
      <c r="AB143" s="41">
        <f>MAX(0,AA143-AC$4)</f>
        <v>0</v>
      </c>
      <c r="AC143" s="41">
        <f>Y143+AB143</f>
        <v>0</v>
      </c>
      <c r="AD143" s="41">
        <f>MAX(0,MIN(AB143,AC143-$C143))</f>
        <v>0</v>
      </c>
      <c r="AE143" s="41">
        <f>AH142*(1+AF$4/12)</f>
        <v>0</v>
      </c>
      <c r="AF143" s="41">
        <f>MAX(0,AE143-AG$4)</f>
        <v>0</v>
      </c>
      <c r="AG143" s="41">
        <f>AC143+AF143</f>
        <v>0</v>
      </c>
      <c r="AH143" s="41">
        <f>MAX(0,MIN(AF143,AG143-$C143))</f>
        <v>0</v>
      </c>
      <c r="AI143" s="41">
        <f>AL142*(1+AJ$4/12)</f>
        <v>0</v>
      </c>
      <c r="AJ143" s="41">
        <f>MAX(0,AI143-AK$4)</f>
        <v>0</v>
      </c>
      <c r="AK143" s="41">
        <f>AG143+AJ143</f>
        <v>0</v>
      </c>
      <c r="AL143" s="41">
        <f>MAX(0,MIN(AJ143,AK143-$C143))</f>
        <v>0</v>
      </c>
      <c r="AM143" s="41">
        <f>AP142*(1+AN$4/12)</f>
        <v>0</v>
      </c>
      <c r="AN143" s="41">
        <f>MAX(0,AM143-AO$4)</f>
        <v>0</v>
      </c>
      <c r="AO143" s="41">
        <f>AK143+AN143</f>
        <v>0</v>
      </c>
      <c r="AP143" s="41">
        <f>MAX(0,MIN(AN143,AO143-$C143))</f>
        <v>0</v>
      </c>
      <c r="AQ143" s="41">
        <f>AT142*(1+AR$4/12)</f>
        <v>0</v>
      </c>
      <c r="AR143" s="41">
        <f>MAX(0,AQ143-AS$4)</f>
        <v>0</v>
      </c>
      <c r="AS143" s="41">
        <f>AO143+AR143</f>
        <v>0</v>
      </c>
      <c r="AT143" s="41">
        <f>MAX(0,MIN(AR143,AS143-$C143))</f>
        <v>0</v>
      </c>
    </row>
    <row r="144">
      <c r="A144" s="40" t="n">
        <v>138</v>
      </c>
      <c r="B144" s="40" t="str">
        <f>CHOOSE(MONTH(EDATE('4 Дългове'!$D$20,A144-1)),"януари","февруари","март","април","май","юни","юли","август","септември","октомври","ноември","декември")&amp;" "&amp;YEAR(EDATE('4 Дългове'!$D$20,A144-1))&amp;" г."</f>
        <v>април 2038 г.</v>
      </c>
      <c r="C144" s="41">
        <f>$C$4-(G144+K144+O144+S144+W144+AA144+AE144+AI144+AM144+AQ144)+(H144+L144+P144+T144+X144+AB144+AF144+AJ144+AN144+AR144)</f>
        <v>470</v>
      </c>
      <c r="D144" s="41">
        <f>(G144+K144+O144+S144+W144+AA144+AE144+AI144+AM144+AQ144)-(J143+N143+R143+V143+Z143+AD143+AH143+AL143+AP143+AT143)</f>
        <v>0</v>
      </c>
      <c r="E144" s="41">
        <f>J144+N144+R144+V144+Z144+AD144+AH144+AL144+AP144+AT144</f>
        <v>0</v>
      </c>
      <c r="F144" s="40" t="str">
        <f>IF(AND(E144&lt;0.005,E143&gt;=0.005),A144,"")</f>
        <v/>
      </c>
      <c r="G144" s="41">
        <f>J143*(1+H$4/12)</f>
        <v>0</v>
      </c>
      <c r="H144" s="41">
        <f>MAX(0,G144-I$4)</f>
        <v>0</v>
      </c>
      <c r="I144" s="41">
        <f>H144</f>
        <v>0</v>
      </c>
      <c r="J144" s="41">
        <f>MAX(0,MIN(H144,I144-$C144))</f>
        <v>0</v>
      </c>
      <c r="K144" s="41">
        <f>N143*(1+L$4/12)</f>
        <v>0</v>
      </c>
      <c r="L144" s="41">
        <f>MAX(0,K144-M$4)</f>
        <v>0</v>
      </c>
      <c r="M144" s="41">
        <f>I144+L144</f>
        <v>0</v>
      </c>
      <c r="N144" s="41">
        <f>MAX(0,MIN(L144,M144-$C144))</f>
        <v>0</v>
      </c>
      <c r="O144" s="41">
        <f>R143*(1+P$4/12)</f>
        <v>0</v>
      </c>
      <c r="P144" s="41">
        <f>MAX(0,O144-Q$4)</f>
        <v>0</v>
      </c>
      <c r="Q144" s="41">
        <f>M144+P144</f>
        <v>0</v>
      </c>
      <c r="R144" s="41">
        <f>MAX(0,MIN(P144,Q144-$C144))</f>
        <v>0</v>
      </c>
      <c r="S144" s="41">
        <f>V143*(1+T$4/12)</f>
        <v>0</v>
      </c>
      <c r="T144" s="41">
        <f>MAX(0,S144-U$4)</f>
        <v>0</v>
      </c>
      <c r="U144" s="41">
        <f>Q144+T144</f>
        <v>0</v>
      </c>
      <c r="V144" s="41">
        <f>MAX(0,MIN(T144,U144-$C144))</f>
        <v>0</v>
      </c>
      <c r="W144" s="41">
        <f>Z143*(1+X$4/12)</f>
        <v>0</v>
      </c>
      <c r="X144" s="41">
        <f>MAX(0,W144-Y$4)</f>
        <v>0</v>
      </c>
      <c r="Y144" s="41">
        <f>U144+X144</f>
        <v>0</v>
      </c>
      <c r="Z144" s="41">
        <f>MAX(0,MIN(X144,Y144-$C144))</f>
        <v>0</v>
      </c>
      <c r="AA144" s="41">
        <f>AD143*(1+AB$4/12)</f>
        <v>0</v>
      </c>
      <c r="AB144" s="41">
        <f>MAX(0,AA144-AC$4)</f>
        <v>0</v>
      </c>
      <c r="AC144" s="41">
        <f>Y144+AB144</f>
        <v>0</v>
      </c>
      <c r="AD144" s="41">
        <f>MAX(0,MIN(AB144,AC144-$C144))</f>
        <v>0</v>
      </c>
      <c r="AE144" s="41">
        <f>AH143*(1+AF$4/12)</f>
        <v>0</v>
      </c>
      <c r="AF144" s="41">
        <f>MAX(0,AE144-AG$4)</f>
        <v>0</v>
      </c>
      <c r="AG144" s="41">
        <f>AC144+AF144</f>
        <v>0</v>
      </c>
      <c r="AH144" s="41">
        <f>MAX(0,MIN(AF144,AG144-$C144))</f>
        <v>0</v>
      </c>
      <c r="AI144" s="41">
        <f>AL143*(1+AJ$4/12)</f>
        <v>0</v>
      </c>
      <c r="AJ144" s="41">
        <f>MAX(0,AI144-AK$4)</f>
        <v>0</v>
      </c>
      <c r="AK144" s="41">
        <f>AG144+AJ144</f>
        <v>0</v>
      </c>
      <c r="AL144" s="41">
        <f>MAX(0,MIN(AJ144,AK144-$C144))</f>
        <v>0</v>
      </c>
      <c r="AM144" s="41">
        <f>AP143*(1+AN$4/12)</f>
        <v>0</v>
      </c>
      <c r="AN144" s="41">
        <f>MAX(0,AM144-AO$4)</f>
        <v>0</v>
      </c>
      <c r="AO144" s="41">
        <f>AK144+AN144</f>
        <v>0</v>
      </c>
      <c r="AP144" s="41">
        <f>MAX(0,MIN(AN144,AO144-$C144))</f>
        <v>0</v>
      </c>
      <c r="AQ144" s="41">
        <f>AT143*(1+AR$4/12)</f>
        <v>0</v>
      </c>
      <c r="AR144" s="41">
        <f>MAX(0,AQ144-AS$4)</f>
        <v>0</v>
      </c>
      <c r="AS144" s="41">
        <f>AO144+AR144</f>
        <v>0</v>
      </c>
      <c r="AT144" s="41">
        <f>MAX(0,MIN(AR144,AS144-$C144))</f>
        <v>0</v>
      </c>
    </row>
    <row r="145">
      <c r="A145" s="40" t="n">
        <v>139</v>
      </c>
      <c r="B145" s="40" t="str">
        <f>CHOOSE(MONTH(EDATE('4 Дългове'!$D$20,A145-1)),"януари","февруари","март","април","май","юни","юли","август","септември","октомври","ноември","декември")&amp;" "&amp;YEAR(EDATE('4 Дългове'!$D$20,A145-1))&amp;" г."</f>
        <v>май 2038 г.</v>
      </c>
      <c r="C145" s="41">
        <f>$C$4-(G145+K145+O145+S145+W145+AA145+AE145+AI145+AM145+AQ145)+(H145+L145+P145+T145+X145+AB145+AF145+AJ145+AN145+AR145)</f>
        <v>470</v>
      </c>
      <c r="D145" s="41">
        <f>(G145+K145+O145+S145+W145+AA145+AE145+AI145+AM145+AQ145)-(J144+N144+R144+V144+Z144+AD144+AH144+AL144+AP144+AT144)</f>
        <v>0</v>
      </c>
      <c r="E145" s="41">
        <f>J145+N145+R145+V145+Z145+AD145+AH145+AL145+AP145+AT145</f>
        <v>0</v>
      </c>
      <c r="F145" s="40" t="str">
        <f>IF(AND(E145&lt;0.005,E144&gt;=0.005),A145,"")</f>
        <v/>
      </c>
      <c r="G145" s="41">
        <f>J144*(1+H$4/12)</f>
        <v>0</v>
      </c>
      <c r="H145" s="41">
        <f>MAX(0,G145-I$4)</f>
        <v>0</v>
      </c>
      <c r="I145" s="41">
        <f>H145</f>
        <v>0</v>
      </c>
      <c r="J145" s="41">
        <f>MAX(0,MIN(H145,I145-$C145))</f>
        <v>0</v>
      </c>
      <c r="K145" s="41">
        <f>N144*(1+L$4/12)</f>
        <v>0</v>
      </c>
      <c r="L145" s="41">
        <f>MAX(0,K145-M$4)</f>
        <v>0</v>
      </c>
      <c r="M145" s="41">
        <f>I145+L145</f>
        <v>0</v>
      </c>
      <c r="N145" s="41">
        <f>MAX(0,MIN(L145,M145-$C145))</f>
        <v>0</v>
      </c>
      <c r="O145" s="41">
        <f>R144*(1+P$4/12)</f>
        <v>0</v>
      </c>
      <c r="P145" s="41">
        <f>MAX(0,O145-Q$4)</f>
        <v>0</v>
      </c>
      <c r="Q145" s="41">
        <f>M145+P145</f>
        <v>0</v>
      </c>
      <c r="R145" s="41">
        <f>MAX(0,MIN(P145,Q145-$C145))</f>
        <v>0</v>
      </c>
      <c r="S145" s="41">
        <f>V144*(1+T$4/12)</f>
        <v>0</v>
      </c>
      <c r="T145" s="41">
        <f>MAX(0,S145-U$4)</f>
        <v>0</v>
      </c>
      <c r="U145" s="41">
        <f>Q145+T145</f>
        <v>0</v>
      </c>
      <c r="V145" s="41">
        <f>MAX(0,MIN(T145,U145-$C145))</f>
        <v>0</v>
      </c>
      <c r="W145" s="41">
        <f>Z144*(1+X$4/12)</f>
        <v>0</v>
      </c>
      <c r="X145" s="41">
        <f>MAX(0,W145-Y$4)</f>
        <v>0</v>
      </c>
      <c r="Y145" s="41">
        <f>U145+X145</f>
        <v>0</v>
      </c>
      <c r="Z145" s="41">
        <f>MAX(0,MIN(X145,Y145-$C145))</f>
        <v>0</v>
      </c>
      <c r="AA145" s="41">
        <f>AD144*(1+AB$4/12)</f>
        <v>0</v>
      </c>
      <c r="AB145" s="41">
        <f>MAX(0,AA145-AC$4)</f>
        <v>0</v>
      </c>
      <c r="AC145" s="41">
        <f>Y145+AB145</f>
        <v>0</v>
      </c>
      <c r="AD145" s="41">
        <f>MAX(0,MIN(AB145,AC145-$C145))</f>
        <v>0</v>
      </c>
      <c r="AE145" s="41">
        <f>AH144*(1+AF$4/12)</f>
        <v>0</v>
      </c>
      <c r="AF145" s="41">
        <f>MAX(0,AE145-AG$4)</f>
        <v>0</v>
      </c>
      <c r="AG145" s="41">
        <f>AC145+AF145</f>
        <v>0</v>
      </c>
      <c r="AH145" s="41">
        <f>MAX(0,MIN(AF145,AG145-$C145))</f>
        <v>0</v>
      </c>
      <c r="AI145" s="41">
        <f>AL144*(1+AJ$4/12)</f>
        <v>0</v>
      </c>
      <c r="AJ145" s="41">
        <f>MAX(0,AI145-AK$4)</f>
        <v>0</v>
      </c>
      <c r="AK145" s="41">
        <f>AG145+AJ145</f>
        <v>0</v>
      </c>
      <c r="AL145" s="41">
        <f>MAX(0,MIN(AJ145,AK145-$C145))</f>
        <v>0</v>
      </c>
      <c r="AM145" s="41">
        <f>AP144*(1+AN$4/12)</f>
        <v>0</v>
      </c>
      <c r="AN145" s="41">
        <f>MAX(0,AM145-AO$4)</f>
        <v>0</v>
      </c>
      <c r="AO145" s="41">
        <f>AK145+AN145</f>
        <v>0</v>
      </c>
      <c r="AP145" s="41">
        <f>MAX(0,MIN(AN145,AO145-$C145))</f>
        <v>0</v>
      </c>
      <c r="AQ145" s="41">
        <f>AT144*(1+AR$4/12)</f>
        <v>0</v>
      </c>
      <c r="AR145" s="41">
        <f>MAX(0,AQ145-AS$4)</f>
        <v>0</v>
      </c>
      <c r="AS145" s="41">
        <f>AO145+AR145</f>
        <v>0</v>
      </c>
      <c r="AT145" s="41">
        <f>MAX(0,MIN(AR145,AS145-$C145))</f>
        <v>0</v>
      </c>
    </row>
    <row r="146">
      <c r="A146" s="40" t="n">
        <v>140</v>
      </c>
      <c r="B146" s="40" t="str">
        <f>CHOOSE(MONTH(EDATE('4 Дългове'!$D$20,A146-1)),"януари","февруари","март","април","май","юни","юли","август","септември","октомври","ноември","декември")&amp;" "&amp;YEAR(EDATE('4 Дългове'!$D$20,A146-1))&amp;" г."</f>
        <v>юни 2038 г.</v>
      </c>
      <c r="C146" s="41">
        <f>$C$4-(G146+K146+O146+S146+W146+AA146+AE146+AI146+AM146+AQ146)+(H146+L146+P146+T146+X146+AB146+AF146+AJ146+AN146+AR146)</f>
        <v>470</v>
      </c>
      <c r="D146" s="41">
        <f>(G146+K146+O146+S146+W146+AA146+AE146+AI146+AM146+AQ146)-(J145+N145+R145+V145+Z145+AD145+AH145+AL145+AP145+AT145)</f>
        <v>0</v>
      </c>
      <c r="E146" s="41">
        <f>J146+N146+R146+V146+Z146+AD146+AH146+AL146+AP146+AT146</f>
        <v>0</v>
      </c>
      <c r="F146" s="40" t="str">
        <f>IF(AND(E146&lt;0.005,E145&gt;=0.005),A146,"")</f>
        <v/>
      </c>
      <c r="G146" s="41">
        <f>J145*(1+H$4/12)</f>
        <v>0</v>
      </c>
      <c r="H146" s="41">
        <f>MAX(0,G146-I$4)</f>
        <v>0</v>
      </c>
      <c r="I146" s="41">
        <f>H146</f>
        <v>0</v>
      </c>
      <c r="J146" s="41">
        <f>MAX(0,MIN(H146,I146-$C146))</f>
        <v>0</v>
      </c>
      <c r="K146" s="41">
        <f>N145*(1+L$4/12)</f>
        <v>0</v>
      </c>
      <c r="L146" s="41">
        <f>MAX(0,K146-M$4)</f>
        <v>0</v>
      </c>
      <c r="M146" s="41">
        <f>I146+L146</f>
        <v>0</v>
      </c>
      <c r="N146" s="41">
        <f>MAX(0,MIN(L146,M146-$C146))</f>
        <v>0</v>
      </c>
      <c r="O146" s="41">
        <f>R145*(1+P$4/12)</f>
        <v>0</v>
      </c>
      <c r="P146" s="41">
        <f>MAX(0,O146-Q$4)</f>
        <v>0</v>
      </c>
      <c r="Q146" s="41">
        <f>M146+P146</f>
        <v>0</v>
      </c>
      <c r="R146" s="41">
        <f>MAX(0,MIN(P146,Q146-$C146))</f>
        <v>0</v>
      </c>
      <c r="S146" s="41">
        <f>V145*(1+T$4/12)</f>
        <v>0</v>
      </c>
      <c r="T146" s="41">
        <f>MAX(0,S146-U$4)</f>
        <v>0</v>
      </c>
      <c r="U146" s="41">
        <f>Q146+T146</f>
        <v>0</v>
      </c>
      <c r="V146" s="41">
        <f>MAX(0,MIN(T146,U146-$C146))</f>
        <v>0</v>
      </c>
      <c r="W146" s="41">
        <f>Z145*(1+X$4/12)</f>
        <v>0</v>
      </c>
      <c r="X146" s="41">
        <f>MAX(0,W146-Y$4)</f>
        <v>0</v>
      </c>
      <c r="Y146" s="41">
        <f>U146+X146</f>
        <v>0</v>
      </c>
      <c r="Z146" s="41">
        <f>MAX(0,MIN(X146,Y146-$C146))</f>
        <v>0</v>
      </c>
      <c r="AA146" s="41">
        <f>AD145*(1+AB$4/12)</f>
        <v>0</v>
      </c>
      <c r="AB146" s="41">
        <f>MAX(0,AA146-AC$4)</f>
        <v>0</v>
      </c>
      <c r="AC146" s="41">
        <f>Y146+AB146</f>
        <v>0</v>
      </c>
      <c r="AD146" s="41">
        <f>MAX(0,MIN(AB146,AC146-$C146))</f>
        <v>0</v>
      </c>
      <c r="AE146" s="41">
        <f>AH145*(1+AF$4/12)</f>
        <v>0</v>
      </c>
      <c r="AF146" s="41">
        <f>MAX(0,AE146-AG$4)</f>
        <v>0</v>
      </c>
      <c r="AG146" s="41">
        <f>AC146+AF146</f>
        <v>0</v>
      </c>
      <c r="AH146" s="41">
        <f>MAX(0,MIN(AF146,AG146-$C146))</f>
        <v>0</v>
      </c>
      <c r="AI146" s="41">
        <f>AL145*(1+AJ$4/12)</f>
        <v>0</v>
      </c>
      <c r="AJ146" s="41">
        <f>MAX(0,AI146-AK$4)</f>
        <v>0</v>
      </c>
      <c r="AK146" s="41">
        <f>AG146+AJ146</f>
        <v>0</v>
      </c>
      <c r="AL146" s="41">
        <f>MAX(0,MIN(AJ146,AK146-$C146))</f>
        <v>0</v>
      </c>
      <c r="AM146" s="41">
        <f>AP145*(1+AN$4/12)</f>
        <v>0</v>
      </c>
      <c r="AN146" s="41">
        <f>MAX(0,AM146-AO$4)</f>
        <v>0</v>
      </c>
      <c r="AO146" s="41">
        <f>AK146+AN146</f>
        <v>0</v>
      </c>
      <c r="AP146" s="41">
        <f>MAX(0,MIN(AN146,AO146-$C146))</f>
        <v>0</v>
      </c>
      <c r="AQ146" s="41">
        <f>AT145*(1+AR$4/12)</f>
        <v>0</v>
      </c>
      <c r="AR146" s="41">
        <f>MAX(0,AQ146-AS$4)</f>
        <v>0</v>
      </c>
      <c r="AS146" s="41">
        <f>AO146+AR146</f>
        <v>0</v>
      </c>
      <c r="AT146" s="41">
        <f>MAX(0,MIN(AR146,AS146-$C146))</f>
        <v>0</v>
      </c>
    </row>
    <row r="147">
      <c r="A147" s="40" t="n">
        <v>141</v>
      </c>
      <c r="B147" s="40" t="str">
        <f>CHOOSE(MONTH(EDATE('4 Дългове'!$D$20,A147-1)),"януари","февруари","март","април","май","юни","юли","август","септември","октомври","ноември","декември")&amp;" "&amp;YEAR(EDATE('4 Дългове'!$D$20,A147-1))&amp;" г."</f>
        <v>юли 2038 г.</v>
      </c>
      <c r="C147" s="41">
        <f>$C$4-(G147+K147+O147+S147+W147+AA147+AE147+AI147+AM147+AQ147)+(H147+L147+P147+T147+X147+AB147+AF147+AJ147+AN147+AR147)</f>
        <v>470</v>
      </c>
      <c r="D147" s="41">
        <f>(G147+K147+O147+S147+W147+AA147+AE147+AI147+AM147+AQ147)-(J146+N146+R146+V146+Z146+AD146+AH146+AL146+AP146+AT146)</f>
        <v>0</v>
      </c>
      <c r="E147" s="41">
        <f>J147+N147+R147+V147+Z147+AD147+AH147+AL147+AP147+AT147</f>
        <v>0</v>
      </c>
      <c r="F147" s="40" t="str">
        <f>IF(AND(E147&lt;0.005,E146&gt;=0.005),A147,"")</f>
        <v/>
      </c>
      <c r="G147" s="41">
        <f>J146*(1+H$4/12)</f>
        <v>0</v>
      </c>
      <c r="H147" s="41">
        <f>MAX(0,G147-I$4)</f>
        <v>0</v>
      </c>
      <c r="I147" s="41">
        <f>H147</f>
        <v>0</v>
      </c>
      <c r="J147" s="41">
        <f>MAX(0,MIN(H147,I147-$C147))</f>
        <v>0</v>
      </c>
      <c r="K147" s="41">
        <f>N146*(1+L$4/12)</f>
        <v>0</v>
      </c>
      <c r="L147" s="41">
        <f>MAX(0,K147-M$4)</f>
        <v>0</v>
      </c>
      <c r="M147" s="41">
        <f>I147+L147</f>
        <v>0</v>
      </c>
      <c r="N147" s="41">
        <f>MAX(0,MIN(L147,M147-$C147))</f>
        <v>0</v>
      </c>
      <c r="O147" s="41">
        <f>R146*(1+P$4/12)</f>
        <v>0</v>
      </c>
      <c r="P147" s="41">
        <f>MAX(0,O147-Q$4)</f>
        <v>0</v>
      </c>
      <c r="Q147" s="41">
        <f>M147+P147</f>
        <v>0</v>
      </c>
      <c r="R147" s="41">
        <f>MAX(0,MIN(P147,Q147-$C147))</f>
        <v>0</v>
      </c>
      <c r="S147" s="41">
        <f>V146*(1+T$4/12)</f>
        <v>0</v>
      </c>
      <c r="T147" s="41">
        <f>MAX(0,S147-U$4)</f>
        <v>0</v>
      </c>
      <c r="U147" s="41">
        <f>Q147+T147</f>
        <v>0</v>
      </c>
      <c r="V147" s="41">
        <f>MAX(0,MIN(T147,U147-$C147))</f>
        <v>0</v>
      </c>
      <c r="W147" s="41">
        <f>Z146*(1+X$4/12)</f>
        <v>0</v>
      </c>
      <c r="X147" s="41">
        <f>MAX(0,W147-Y$4)</f>
        <v>0</v>
      </c>
      <c r="Y147" s="41">
        <f>U147+X147</f>
        <v>0</v>
      </c>
      <c r="Z147" s="41">
        <f>MAX(0,MIN(X147,Y147-$C147))</f>
        <v>0</v>
      </c>
      <c r="AA147" s="41">
        <f>AD146*(1+AB$4/12)</f>
        <v>0</v>
      </c>
      <c r="AB147" s="41">
        <f>MAX(0,AA147-AC$4)</f>
        <v>0</v>
      </c>
      <c r="AC147" s="41">
        <f>Y147+AB147</f>
        <v>0</v>
      </c>
      <c r="AD147" s="41">
        <f>MAX(0,MIN(AB147,AC147-$C147))</f>
        <v>0</v>
      </c>
      <c r="AE147" s="41">
        <f>AH146*(1+AF$4/12)</f>
        <v>0</v>
      </c>
      <c r="AF147" s="41">
        <f>MAX(0,AE147-AG$4)</f>
        <v>0</v>
      </c>
      <c r="AG147" s="41">
        <f>AC147+AF147</f>
        <v>0</v>
      </c>
      <c r="AH147" s="41">
        <f>MAX(0,MIN(AF147,AG147-$C147))</f>
        <v>0</v>
      </c>
      <c r="AI147" s="41">
        <f>AL146*(1+AJ$4/12)</f>
        <v>0</v>
      </c>
      <c r="AJ147" s="41">
        <f>MAX(0,AI147-AK$4)</f>
        <v>0</v>
      </c>
      <c r="AK147" s="41">
        <f>AG147+AJ147</f>
        <v>0</v>
      </c>
      <c r="AL147" s="41">
        <f>MAX(0,MIN(AJ147,AK147-$C147))</f>
        <v>0</v>
      </c>
      <c r="AM147" s="41">
        <f>AP146*(1+AN$4/12)</f>
        <v>0</v>
      </c>
      <c r="AN147" s="41">
        <f>MAX(0,AM147-AO$4)</f>
        <v>0</v>
      </c>
      <c r="AO147" s="41">
        <f>AK147+AN147</f>
        <v>0</v>
      </c>
      <c r="AP147" s="41">
        <f>MAX(0,MIN(AN147,AO147-$C147))</f>
        <v>0</v>
      </c>
      <c r="AQ147" s="41">
        <f>AT146*(1+AR$4/12)</f>
        <v>0</v>
      </c>
      <c r="AR147" s="41">
        <f>MAX(0,AQ147-AS$4)</f>
        <v>0</v>
      </c>
      <c r="AS147" s="41">
        <f>AO147+AR147</f>
        <v>0</v>
      </c>
      <c r="AT147" s="41">
        <f>MAX(0,MIN(AR147,AS147-$C147))</f>
        <v>0</v>
      </c>
    </row>
    <row r="148">
      <c r="A148" s="40" t="n">
        <v>142</v>
      </c>
      <c r="B148" s="40" t="str">
        <f>CHOOSE(MONTH(EDATE('4 Дългове'!$D$20,A148-1)),"януари","февруари","март","април","май","юни","юли","август","септември","октомври","ноември","декември")&amp;" "&amp;YEAR(EDATE('4 Дългове'!$D$20,A148-1))&amp;" г."</f>
        <v>август 2038 г.</v>
      </c>
      <c r="C148" s="41">
        <f>$C$4-(G148+K148+O148+S148+W148+AA148+AE148+AI148+AM148+AQ148)+(H148+L148+P148+T148+X148+AB148+AF148+AJ148+AN148+AR148)</f>
        <v>470</v>
      </c>
      <c r="D148" s="41">
        <f>(G148+K148+O148+S148+W148+AA148+AE148+AI148+AM148+AQ148)-(J147+N147+R147+V147+Z147+AD147+AH147+AL147+AP147+AT147)</f>
        <v>0</v>
      </c>
      <c r="E148" s="41">
        <f>J148+N148+R148+V148+Z148+AD148+AH148+AL148+AP148+AT148</f>
        <v>0</v>
      </c>
      <c r="F148" s="40" t="str">
        <f>IF(AND(E148&lt;0.005,E147&gt;=0.005),A148,"")</f>
        <v/>
      </c>
      <c r="G148" s="41">
        <f>J147*(1+H$4/12)</f>
        <v>0</v>
      </c>
      <c r="H148" s="41">
        <f>MAX(0,G148-I$4)</f>
        <v>0</v>
      </c>
      <c r="I148" s="41">
        <f>H148</f>
        <v>0</v>
      </c>
      <c r="J148" s="41">
        <f>MAX(0,MIN(H148,I148-$C148))</f>
        <v>0</v>
      </c>
      <c r="K148" s="41">
        <f>N147*(1+L$4/12)</f>
        <v>0</v>
      </c>
      <c r="L148" s="41">
        <f>MAX(0,K148-M$4)</f>
        <v>0</v>
      </c>
      <c r="M148" s="41">
        <f>I148+L148</f>
        <v>0</v>
      </c>
      <c r="N148" s="41">
        <f>MAX(0,MIN(L148,M148-$C148))</f>
        <v>0</v>
      </c>
      <c r="O148" s="41">
        <f>R147*(1+P$4/12)</f>
        <v>0</v>
      </c>
      <c r="P148" s="41">
        <f>MAX(0,O148-Q$4)</f>
        <v>0</v>
      </c>
      <c r="Q148" s="41">
        <f>M148+P148</f>
        <v>0</v>
      </c>
      <c r="R148" s="41">
        <f>MAX(0,MIN(P148,Q148-$C148))</f>
        <v>0</v>
      </c>
      <c r="S148" s="41">
        <f>V147*(1+T$4/12)</f>
        <v>0</v>
      </c>
      <c r="T148" s="41">
        <f>MAX(0,S148-U$4)</f>
        <v>0</v>
      </c>
      <c r="U148" s="41">
        <f>Q148+T148</f>
        <v>0</v>
      </c>
      <c r="V148" s="41">
        <f>MAX(0,MIN(T148,U148-$C148))</f>
        <v>0</v>
      </c>
      <c r="W148" s="41">
        <f>Z147*(1+X$4/12)</f>
        <v>0</v>
      </c>
      <c r="X148" s="41">
        <f>MAX(0,W148-Y$4)</f>
        <v>0</v>
      </c>
      <c r="Y148" s="41">
        <f>U148+X148</f>
        <v>0</v>
      </c>
      <c r="Z148" s="41">
        <f>MAX(0,MIN(X148,Y148-$C148))</f>
        <v>0</v>
      </c>
      <c r="AA148" s="41">
        <f>AD147*(1+AB$4/12)</f>
        <v>0</v>
      </c>
      <c r="AB148" s="41">
        <f>MAX(0,AA148-AC$4)</f>
        <v>0</v>
      </c>
      <c r="AC148" s="41">
        <f>Y148+AB148</f>
        <v>0</v>
      </c>
      <c r="AD148" s="41">
        <f>MAX(0,MIN(AB148,AC148-$C148))</f>
        <v>0</v>
      </c>
      <c r="AE148" s="41">
        <f>AH147*(1+AF$4/12)</f>
        <v>0</v>
      </c>
      <c r="AF148" s="41">
        <f>MAX(0,AE148-AG$4)</f>
        <v>0</v>
      </c>
      <c r="AG148" s="41">
        <f>AC148+AF148</f>
        <v>0</v>
      </c>
      <c r="AH148" s="41">
        <f>MAX(0,MIN(AF148,AG148-$C148))</f>
        <v>0</v>
      </c>
      <c r="AI148" s="41">
        <f>AL147*(1+AJ$4/12)</f>
        <v>0</v>
      </c>
      <c r="AJ148" s="41">
        <f>MAX(0,AI148-AK$4)</f>
        <v>0</v>
      </c>
      <c r="AK148" s="41">
        <f>AG148+AJ148</f>
        <v>0</v>
      </c>
      <c r="AL148" s="41">
        <f>MAX(0,MIN(AJ148,AK148-$C148))</f>
        <v>0</v>
      </c>
      <c r="AM148" s="41">
        <f>AP147*(1+AN$4/12)</f>
        <v>0</v>
      </c>
      <c r="AN148" s="41">
        <f>MAX(0,AM148-AO$4)</f>
        <v>0</v>
      </c>
      <c r="AO148" s="41">
        <f>AK148+AN148</f>
        <v>0</v>
      </c>
      <c r="AP148" s="41">
        <f>MAX(0,MIN(AN148,AO148-$C148))</f>
        <v>0</v>
      </c>
      <c r="AQ148" s="41">
        <f>AT147*(1+AR$4/12)</f>
        <v>0</v>
      </c>
      <c r="AR148" s="41">
        <f>MAX(0,AQ148-AS$4)</f>
        <v>0</v>
      </c>
      <c r="AS148" s="41">
        <f>AO148+AR148</f>
        <v>0</v>
      </c>
      <c r="AT148" s="41">
        <f>MAX(0,MIN(AR148,AS148-$C148))</f>
        <v>0</v>
      </c>
    </row>
    <row r="149">
      <c r="A149" s="40" t="n">
        <v>143</v>
      </c>
      <c r="B149" s="40" t="str">
        <f>CHOOSE(MONTH(EDATE('4 Дългове'!$D$20,A149-1)),"януари","февруари","март","април","май","юни","юли","август","септември","октомври","ноември","декември")&amp;" "&amp;YEAR(EDATE('4 Дългове'!$D$20,A149-1))&amp;" г."</f>
        <v>септември 2038 г.</v>
      </c>
      <c r="C149" s="41">
        <f>$C$4-(G149+K149+O149+S149+W149+AA149+AE149+AI149+AM149+AQ149)+(H149+L149+P149+T149+X149+AB149+AF149+AJ149+AN149+AR149)</f>
        <v>470</v>
      </c>
      <c r="D149" s="41">
        <f>(G149+K149+O149+S149+W149+AA149+AE149+AI149+AM149+AQ149)-(J148+N148+R148+V148+Z148+AD148+AH148+AL148+AP148+AT148)</f>
        <v>0</v>
      </c>
      <c r="E149" s="41">
        <f>J149+N149+R149+V149+Z149+AD149+AH149+AL149+AP149+AT149</f>
        <v>0</v>
      </c>
      <c r="F149" s="40" t="str">
        <f>IF(AND(E149&lt;0.005,E148&gt;=0.005),A149,"")</f>
        <v/>
      </c>
      <c r="G149" s="41">
        <f>J148*(1+H$4/12)</f>
        <v>0</v>
      </c>
      <c r="H149" s="41">
        <f>MAX(0,G149-I$4)</f>
        <v>0</v>
      </c>
      <c r="I149" s="41">
        <f>H149</f>
        <v>0</v>
      </c>
      <c r="J149" s="41">
        <f>MAX(0,MIN(H149,I149-$C149))</f>
        <v>0</v>
      </c>
      <c r="K149" s="41">
        <f>N148*(1+L$4/12)</f>
        <v>0</v>
      </c>
      <c r="L149" s="41">
        <f>MAX(0,K149-M$4)</f>
        <v>0</v>
      </c>
      <c r="M149" s="41">
        <f>I149+L149</f>
        <v>0</v>
      </c>
      <c r="N149" s="41">
        <f>MAX(0,MIN(L149,M149-$C149))</f>
        <v>0</v>
      </c>
      <c r="O149" s="41">
        <f>R148*(1+P$4/12)</f>
        <v>0</v>
      </c>
      <c r="P149" s="41">
        <f>MAX(0,O149-Q$4)</f>
        <v>0</v>
      </c>
      <c r="Q149" s="41">
        <f>M149+P149</f>
        <v>0</v>
      </c>
      <c r="R149" s="41">
        <f>MAX(0,MIN(P149,Q149-$C149))</f>
        <v>0</v>
      </c>
      <c r="S149" s="41">
        <f>V148*(1+T$4/12)</f>
        <v>0</v>
      </c>
      <c r="T149" s="41">
        <f>MAX(0,S149-U$4)</f>
        <v>0</v>
      </c>
      <c r="U149" s="41">
        <f>Q149+T149</f>
        <v>0</v>
      </c>
      <c r="V149" s="41">
        <f>MAX(0,MIN(T149,U149-$C149))</f>
        <v>0</v>
      </c>
      <c r="W149" s="41">
        <f>Z148*(1+X$4/12)</f>
        <v>0</v>
      </c>
      <c r="X149" s="41">
        <f>MAX(0,W149-Y$4)</f>
        <v>0</v>
      </c>
      <c r="Y149" s="41">
        <f>U149+X149</f>
        <v>0</v>
      </c>
      <c r="Z149" s="41">
        <f>MAX(0,MIN(X149,Y149-$C149))</f>
        <v>0</v>
      </c>
      <c r="AA149" s="41">
        <f>AD148*(1+AB$4/12)</f>
        <v>0</v>
      </c>
      <c r="AB149" s="41">
        <f>MAX(0,AA149-AC$4)</f>
        <v>0</v>
      </c>
      <c r="AC149" s="41">
        <f>Y149+AB149</f>
        <v>0</v>
      </c>
      <c r="AD149" s="41">
        <f>MAX(0,MIN(AB149,AC149-$C149))</f>
        <v>0</v>
      </c>
      <c r="AE149" s="41">
        <f>AH148*(1+AF$4/12)</f>
        <v>0</v>
      </c>
      <c r="AF149" s="41">
        <f>MAX(0,AE149-AG$4)</f>
        <v>0</v>
      </c>
      <c r="AG149" s="41">
        <f>AC149+AF149</f>
        <v>0</v>
      </c>
      <c r="AH149" s="41">
        <f>MAX(0,MIN(AF149,AG149-$C149))</f>
        <v>0</v>
      </c>
      <c r="AI149" s="41">
        <f>AL148*(1+AJ$4/12)</f>
        <v>0</v>
      </c>
      <c r="AJ149" s="41">
        <f>MAX(0,AI149-AK$4)</f>
        <v>0</v>
      </c>
      <c r="AK149" s="41">
        <f>AG149+AJ149</f>
        <v>0</v>
      </c>
      <c r="AL149" s="41">
        <f>MAX(0,MIN(AJ149,AK149-$C149))</f>
        <v>0</v>
      </c>
      <c r="AM149" s="41">
        <f>AP148*(1+AN$4/12)</f>
        <v>0</v>
      </c>
      <c r="AN149" s="41">
        <f>MAX(0,AM149-AO$4)</f>
        <v>0</v>
      </c>
      <c r="AO149" s="41">
        <f>AK149+AN149</f>
        <v>0</v>
      </c>
      <c r="AP149" s="41">
        <f>MAX(0,MIN(AN149,AO149-$C149))</f>
        <v>0</v>
      </c>
      <c r="AQ149" s="41">
        <f>AT148*(1+AR$4/12)</f>
        <v>0</v>
      </c>
      <c r="AR149" s="41">
        <f>MAX(0,AQ149-AS$4)</f>
        <v>0</v>
      </c>
      <c r="AS149" s="41">
        <f>AO149+AR149</f>
        <v>0</v>
      </c>
      <c r="AT149" s="41">
        <f>MAX(0,MIN(AR149,AS149-$C149))</f>
        <v>0</v>
      </c>
    </row>
    <row r="150">
      <c r="A150" s="40" t="n">
        <v>144</v>
      </c>
      <c r="B150" s="40" t="str">
        <f>CHOOSE(MONTH(EDATE('4 Дългове'!$D$20,A150-1)),"януари","февруари","март","април","май","юни","юли","август","септември","октомври","ноември","декември")&amp;" "&amp;YEAR(EDATE('4 Дългове'!$D$20,A150-1))&amp;" г."</f>
        <v>октомври 2038 г.</v>
      </c>
      <c r="C150" s="41">
        <f>$C$4-(G150+K150+O150+S150+W150+AA150+AE150+AI150+AM150+AQ150)+(H150+L150+P150+T150+X150+AB150+AF150+AJ150+AN150+AR150)</f>
        <v>470</v>
      </c>
      <c r="D150" s="41">
        <f>(G150+K150+O150+S150+W150+AA150+AE150+AI150+AM150+AQ150)-(J149+N149+R149+V149+Z149+AD149+AH149+AL149+AP149+AT149)</f>
        <v>0</v>
      </c>
      <c r="E150" s="41">
        <f>J150+N150+R150+V150+Z150+AD150+AH150+AL150+AP150+AT150</f>
        <v>0</v>
      </c>
      <c r="F150" s="40" t="str">
        <f>IF(AND(E150&lt;0.005,E149&gt;=0.005),A150,"")</f>
        <v/>
      </c>
      <c r="G150" s="41">
        <f>J149*(1+H$4/12)</f>
        <v>0</v>
      </c>
      <c r="H150" s="41">
        <f>MAX(0,G150-I$4)</f>
        <v>0</v>
      </c>
      <c r="I150" s="41">
        <f>H150</f>
        <v>0</v>
      </c>
      <c r="J150" s="41">
        <f>MAX(0,MIN(H150,I150-$C150))</f>
        <v>0</v>
      </c>
      <c r="K150" s="41">
        <f>N149*(1+L$4/12)</f>
        <v>0</v>
      </c>
      <c r="L150" s="41">
        <f>MAX(0,K150-M$4)</f>
        <v>0</v>
      </c>
      <c r="M150" s="41">
        <f>I150+L150</f>
        <v>0</v>
      </c>
      <c r="N150" s="41">
        <f>MAX(0,MIN(L150,M150-$C150))</f>
        <v>0</v>
      </c>
      <c r="O150" s="41">
        <f>R149*(1+P$4/12)</f>
        <v>0</v>
      </c>
      <c r="P150" s="41">
        <f>MAX(0,O150-Q$4)</f>
        <v>0</v>
      </c>
      <c r="Q150" s="41">
        <f>M150+P150</f>
        <v>0</v>
      </c>
      <c r="R150" s="41">
        <f>MAX(0,MIN(P150,Q150-$C150))</f>
        <v>0</v>
      </c>
      <c r="S150" s="41">
        <f>V149*(1+T$4/12)</f>
        <v>0</v>
      </c>
      <c r="T150" s="41">
        <f>MAX(0,S150-U$4)</f>
        <v>0</v>
      </c>
      <c r="U150" s="41">
        <f>Q150+T150</f>
        <v>0</v>
      </c>
      <c r="V150" s="41">
        <f>MAX(0,MIN(T150,U150-$C150))</f>
        <v>0</v>
      </c>
      <c r="W150" s="41">
        <f>Z149*(1+X$4/12)</f>
        <v>0</v>
      </c>
      <c r="X150" s="41">
        <f>MAX(0,W150-Y$4)</f>
        <v>0</v>
      </c>
      <c r="Y150" s="41">
        <f>U150+X150</f>
        <v>0</v>
      </c>
      <c r="Z150" s="41">
        <f>MAX(0,MIN(X150,Y150-$C150))</f>
        <v>0</v>
      </c>
      <c r="AA150" s="41">
        <f>AD149*(1+AB$4/12)</f>
        <v>0</v>
      </c>
      <c r="AB150" s="41">
        <f>MAX(0,AA150-AC$4)</f>
        <v>0</v>
      </c>
      <c r="AC150" s="41">
        <f>Y150+AB150</f>
        <v>0</v>
      </c>
      <c r="AD150" s="41">
        <f>MAX(0,MIN(AB150,AC150-$C150))</f>
        <v>0</v>
      </c>
      <c r="AE150" s="41">
        <f>AH149*(1+AF$4/12)</f>
        <v>0</v>
      </c>
      <c r="AF150" s="41">
        <f>MAX(0,AE150-AG$4)</f>
        <v>0</v>
      </c>
      <c r="AG150" s="41">
        <f>AC150+AF150</f>
        <v>0</v>
      </c>
      <c r="AH150" s="41">
        <f>MAX(0,MIN(AF150,AG150-$C150))</f>
        <v>0</v>
      </c>
      <c r="AI150" s="41">
        <f>AL149*(1+AJ$4/12)</f>
        <v>0</v>
      </c>
      <c r="AJ150" s="41">
        <f>MAX(0,AI150-AK$4)</f>
        <v>0</v>
      </c>
      <c r="AK150" s="41">
        <f>AG150+AJ150</f>
        <v>0</v>
      </c>
      <c r="AL150" s="41">
        <f>MAX(0,MIN(AJ150,AK150-$C150))</f>
        <v>0</v>
      </c>
      <c r="AM150" s="41">
        <f>AP149*(1+AN$4/12)</f>
        <v>0</v>
      </c>
      <c r="AN150" s="41">
        <f>MAX(0,AM150-AO$4)</f>
        <v>0</v>
      </c>
      <c r="AO150" s="41">
        <f>AK150+AN150</f>
        <v>0</v>
      </c>
      <c r="AP150" s="41">
        <f>MAX(0,MIN(AN150,AO150-$C150))</f>
        <v>0</v>
      </c>
      <c r="AQ150" s="41">
        <f>AT149*(1+AR$4/12)</f>
        <v>0</v>
      </c>
      <c r="AR150" s="41">
        <f>MAX(0,AQ150-AS$4)</f>
        <v>0</v>
      </c>
      <c r="AS150" s="41">
        <f>AO150+AR150</f>
        <v>0</v>
      </c>
      <c r="AT150" s="41">
        <f>MAX(0,MIN(AR150,AS150-$C150))</f>
        <v>0</v>
      </c>
    </row>
    <row r="151">
      <c r="A151" s="40" t="n">
        <v>145</v>
      </c>
      <c r="B151" s="40" t="str">
        <f>CHOOSE(MONTH(EDATE('4 Дългове'!$D$20,A151-1)),"януари","февруари","март","април","май","юни","юли","август","септември","октомври","ноември","декември")&amp;" "&amp;YEAR(EDATE('4 Дългове'!$D$20,A151-1))&amp;" г."</f>
        <v>ноември 2038 г.</v>
      </c>
      <c r="C151" s="41">
        <f>$C$4-(G151+K151+O151+S151+W151+AA151+AE151+AI151+AM151+AQ151)+(H151+L151+P151+T151+X151+AB151+AF151+AJ151+AN151+AR151)</f>
        <v>470</v>
      </c>
      <c r="D151" s="41">
        <f>(G151+K151+O151+S151+W151+AA151+AE151+AI151+AM151+AQ151)-(J150+N150+R150+V150+Z150+AD150+AH150+AL150+AP150+AT150)</f>
        <v>0</v>
      </c>
      <c r="E151" s="41">
        <f>J151+N151+R151+V151+Z151+AD151+AH151+AL151+AP151+AT151</f>
        <v>0</v>
      </c>
      <c r="F151" s="40" t="str">
        <f>IF(AND(E151&lt;0.005,E150&gt;=0.005),A151,"")</f>
        <v/>
      </c>
      <c r="G151" s="41">
        <f>J150*(1+H$4/12)</f>
        <v>0</v>
      </c>
      <c r="H151" s="41">
        <f>MAX(0,G151-I$4)</f>
        <v>0</v>
      </c>
      <c r="I151" s="41">
        <f>H151</f>
        <v>0</v>
      </c>
      <c r="J151" s="41">
        <f>MAX(0,MIN(H151,I151-$C151))</f>
        <v>0</v>
      </c>
      <c r="K151" s="41">
        <f>N150*(1+L$4/12)</f>
        <v>0</v>
      </c>
      <c r="L151" s="41">
        <f>MAX(0,K151-M$4)</f>
        <v>0</v>
      </c>
      <c r="M151" s="41">
        <f>I151+L151</f>
        <v>0</v>
      </c>
      <c r="N151" s="41">
        <f>MAX(0,MIN(L151,M151-$C151))</f>
        <v>0</v>
      </c>
      <c r="O151" s="41">
        <f>R150*(1+P$4/12)</f>
        <v>0</v>
      </c>
      <c r="P151" s="41">
        <f>MAX(0,O151-Q$4)</f>
        <v>0</v>
      </c>
      <c r="Q151" s="41">
        <f>M151+P151</f>
        <v>0</v>
      </c>
      <c r="R151" s="41">
        <f>MAX(0,MIN(P151,Q151-$C151))</f>
        <v>0</v>
      </c>
      <c r="S151" s="41">
        <f>V150*(1+T$4/12)</f>
        <v>0</v>
      </c>
      <c r="T151" s="41">
        <f>MAX(0,S151-U$4)</f>
        <v>0</v>
      </c>
      <c r="U151" s="41">
        <f>Q151+T151</f>
        <v>0</v>
      </c>
      <c r="V151" s="41">
        <f>MAX(0,MIN(T151,U151-$C151))</f>
        <v>0</v>
      </c>
      <c r="W151" s="41">
        <f>Z150*(1+X$4/12)</f>
        <v>0</v>
      </c>
      <c r="X151" s="41">
        <f>MAX(0,W151-Y$4)</f>
        <v>0</v>
      </c>
      <c r="Y151" s="41">
        <f>U151+X151</f>
        <v>0</v>
      </c>
      <c r="Z151" s="41">
        <f>MAX(0,MIN(X151,Y151-$C151))</f>
        <v>0</v>
      </c>
      <c r="AA151" s="41">
        <f>AD150*(1+AB$4/12)</f>
        <v>0</v>
      </c>
      <c r="AB151" s="41">
        <f>MAX(0,AA151-AC$4)</f>
        <v>0</v>
      </c>
      <c r="AC151" s="41">
        <f>Y151+AB151</f>
        <v>0</v>
      </c>
      <c r="AD151" s="41">
        <f>MAX(0,MIN(AB151,AC151-$C151))</f>
        <v>0</v>
      </c>
      <c r="AE151" s="41">
        <f>AH150*(1+AF$4/12)</f>
        <v>0</v>
      </c>
      <c r="AF151" s="41">
        <f>MAX(0,AE151-AG$4)</f>
        <v>0</v>
      </c>
      <c r="AG151" s="41">
        <f>AC151+AF151</f>
        <v>0</v>
      </c>
      <c r="AH151" s="41">
        <f>MAX(0,MIN(AF151,AG151-$C151))</f>
        <v>0</v>
      </c>
      <c r="AI151" s="41">
        <f>AL150*(1+AJ$4/12)</f>
        <v>0</v>
      </c>
      <c r="AJ151" s="41">
        <f>MAX(0,AI151-AK$4)</f>
        <v>0</v>
      </c>
      <c r="AK151" s="41">
        <f>AG151+AJ151</f>
        <v>0</v>
      </c>
      <c r="AL151" s="41">
        <f>MAX(0,MIN(AJ151,AK151-$C151))</f>
        <v>0</v>
      </c>
      <c r="AM151" s="41">
        <f>AP150*(1+AN$4/12)</f>
        <v>0</v>
      </c>
      <c r="AN151" s="41">
        <f>MAX(0,AM151-AO$4)</f>
        <v>0</v>
      </c>
      <c r="AO151" s="41">
        <f>AK151+AN151</f>
        <v>0</v>
      </c>
      <c r="AP151" s="41">
        <f>MAX(0,MIN(AN151,AO151-$C151))</f>
        <v>0</v>
      </c>
      <c r="AQ151" s="41">
        <f>AT150*(1+AR$4/12)</f>
        <v>0</v>
      </c>
      <c r="AR151" s="41">
        <f>MAX(0,AQ151-AS$4)</f>
        <v>0</v>
      </c>
      <c r="AS151" s="41">
        <f>AO151+AR151</f>
        <v>0</v>
      </c>
      <c r="AT151" s="41">
        <f>MAX(0,MIN(AR151,AS151-$C151))</f>
        <v>0</v>
      </c>
    </row>
    <row r="152">
      <c r="A152" s="40" t="n">
        <v>146</v>
      </c>
      <c r="B152" s="40" t="str">
        <f>CHOOSE(MONTH(EDATE('4 Дългове'!$D$20,A152-1)),"януари","февруари","март","април","май","юни","юли","август","септември","октомври","ноември","декември")&amp;" "&amp;YEAR(EDATE('4 Дългове'!$D$20,A152-1))&amp;" г."</f>
        <v>декември 2038 г.</v>
      </c>
      <c r="C152" s="41">
        <f>$C$4-(G152+K152+O152+S152+W152+AA152+AE152+AI152+AM152+AQ152)+(H152+L152+P152+T152+X152+AB152+AF152+AJ152+AN152+AR152)</f>
        <v>470</v>
      </c>
      <c r="D152" s="41">
        <f>(G152+K152+O152+S152+W152+AA152+AE152+AI152+AM152+AQ152)-(J151+N151+R151+V151+Z151+AD151+AH151+AL151+AP151+AT151)</f>
        <v>0</v>
      </c>
      <c r="E152" s="41">
        <f>J152+N152+R152+V152+Z152+AD152+AH152+AL152+AP152+AT152</f>
        <v>0</v>
      </c>
      <c r="F152" s="40" t="str">
        <f>IF(AND(E152&lt;0.005,E151&gt;=0.005),A152,"")</f>
        <v/>
      </c>
      <c r="G152" s="41">
        <f>J151*(1+H$4/12)</f>
        <v>0</v>
      </c>
      <c r="H152" s="41">
        <f>MAX(0,G152-I$4)</f>
        <v>0</v>
      </c>
      <c r="I152" s="41">
        <f>H152</f>
        <v>0</v>
      </c>
      <c r="J152" s="41">
        <f>MAX(0,MIN(H152,I152-$C152))</f>
        <v>0</v>
      </c>
      <c r="K152" s="41">
        <f>N151*(1+L$4/12)</f>
        <v>0</v>
      </c>
      <c r="L152" s="41">
        <f>MAX(0,K152-M$4)</f>
        <v>0</v>
      </c>
      <c r="M152" s="41">
        <f>I152+L152</f>
        <v>0</v>
      </c>
      <c r="N152" s="41">
        <f>MAX(0,MIN(L152,M152-$C152))</f>
        <v>0</v>
      </c>
      <c r="O152" s="41">
        <f>R151*(1+P$4/12)</f>
        <v>0</v>
      </c>
      <c r="P152" s="41">
        <f>MAX(0,O152-Q$4)</f>
        <v>0</v>
      </c>
      <c r="Q152" s="41">
        <f>M152+P152</f>
        <v>0</v>
      </c>
      <c r="R152" s="41">
        <f>MAX(0,MIN(P152,Q152-$C152))</f>
        <v>0</v>
      </c>
      <c r="S152" s="41">
        <f>V151*(1+T$4/12)</f>
        <v>0</v>
      </c>
      <c r="T152" s="41">
        <f>MAX(0,S152-U$4)</f>
        <v>0</v>
      </c>
      <c r="U152" s="41">
        <f>Q152+T152</f>
        <v>0</v>
      </c>
      <c r="V152" s="41">
        <f>MAX(0,MIN(T152,U152-$C152))</f>
        <v>0</v>
      </c>
      <c r="W152" s="41">
        <f>Z151*(1+X$4/12)</f>
        <v>0</v>
      </c>
      <c r="X152" s="41">
        <f>MAX(0,W152-Y$4)</f>
        <v>0</v>
      </c>
      <c r="Y152" s="41">
        <f>U152+X152</f>
        <v>0</v>
      </c>
      <c r="Z152" s="41">
        <f>MAX(0,MIN(X152,Y152-$C152))</f>
        <v>0</v>
      </c>
      <c r="AA152" s="41">
        <f>AD151*(1+AB$4/12)</f>
        <v>0</v>
      </c>
      <c r="AB152" s="41">
        <f>MAX(0,AA152-AC$4)</f>
        <v>0</v>
      </c>
      <c r="AC152" s="41">
        <f>Y152+AB152</f>
        <v>0</v>
      </c>
      <c r="AD152" s="41">
        <f>MAX(0,MIN(AB152,AC152-$C152))</f>
        <v>0</v>
      </c>
      <c r="AE152" s="41">
        <f>AH151*(1+AF$4/12)</f>
        <v>0</v>
      </c>
      <c r="AF152" s="41">
        <f>MAX(0,AE152-AG$4)</f>
        <v>0</v>
      </c>
      <c r="AG152" s="41">
        <f>AC152+AF152</f>
        <v>0</v>
      </c>
      <c r="AH152" s="41">
        <f>MAX(0,MIN(AF152,AG152-$C152))</f>
        <v>0</v>
      </c>
      <c r="AI152" s="41">
        <f>AL151*(1+AJ$4/12)</f>
        <v>0</v>
      </c>
      <c r="AJ152" s="41">
        <f>MAX(0,AI152-AK$4)</f>
        <v>0</v>
      </c>
      <c r="AK152" s="41">
        <f>AG152+AJ152</f>
        <v>0</v>
      </c>
      <c r="AL152" s="41">
        <f>MAX(0,MIN(AJ152,AK152-$C152))</f>
        <v>0</v>
      </c>
      <c r="AM152" s="41">
        <f>AP151*(1+AN$4/12)</f>
        <v>0</v>
      </c>
      <c r="AN152" s="41">
        <f>MAX(0,AM152-AO$4)</f>
        <v>0</v>
      </c>
      <c r="AO152" s="41">
        <f>AK152+AN152</f>
        <v>0</v>
      </c>
      <c r="AP152" s="41">
        <f>MAX(0,MIN(AN152,AO152-$C152))</f>
        <v>0</v>
      </c>
      <c r="AQ152" s="41">
        <f>AT151*(1+AR$4/12)</f>
        <v>0</v>
      </c>
      <c r="AR152" s="41">
        <f>MAX(0,AQ152-AS$4)</f>
        <v>0</v>
      </c>
      <c r="AS152" s="41">
        <f>AO152+AR152</f>
        <v>0</v>
      </c>
      <c r="AT152" s="41">
        <f>MAX(0,MIN(AR152,AS152-$C152))</f>
        <v>0</v>
      </c>
    </row>
    <row r="153">
      <c r="A153" s="40" t="n">
        <v>147</v>
      </c>
      <c r="B153" s="40" t="str">
        <f>CHOOSE(MONTH(EDATE('4 Дългове'!$D$20,A153-1)),"януари","февруари","март","април","май","юни","юли","август","септември","октомври","ноември","декември")&amp;" "&amp;YEAR(EDATE('4 Дългове'!$D$20,A153-1))&amp;" г."</f>
        <v>януари 2039 г.</v>
      </c>
      <c r="C153" s="41">
        <f>$C$4-(G153+K153+O153+S153+W153+AA153+AE153+AI153+AM153+AQ153)+(H153+L153+P153+T153+X153+AB153+AF153+AJ153+AN153+AR153)</f>
        <v>470</v>
      </c>
      <c r="D153" s="41">
        <f>(G153+K153+O153+S153+W153+AA153+AE153+AI153+AM153+AQ153)-(J152+N152+R152+V152+Z152+AD152+AH152+AL152+AP152+AT152)</f>
        <v>0</v>
      </c>
      <c r="E153" s="41">
        <f>J153+N153+R153+V153+Z153+AD153+AH153+AL153+AP153+AT153</f>
        <v>0</v>
      </c>
      <c r="F153" s="40" t="str">
        <f>IF(AND(E153&lt;0.005,E152&gt;=0.005),A153,"")</f>
        <v/>
      </c>
      <c r="G153" s="41">
        <f>J152*(1+H$4/12)</f>
        <v>0</v>
      </c>
      <c r="H153" s="41">
        <f>MAX(0,G153-I$4)</f>
        <v>0</v>
      </c>
      <c r="I153" s="41">
        <f>H153</f>
        <v>0</v>
      </c>
      <c r="J153" s="41">
        <f>MAX(0,MIN(H153,I153-$C153))</f>
        <v>0</v>
      </c>
      <c r="K153" s="41">
        <f>N152*(1+L$4/12)</f>
        <v>0</v>
      </c>
      <c r="L153" s="41">
        <f>MAX(0,K153-M$4)</f>
        <v>0</v>
      </c>
      <c r="M153" s="41">
        <f>I153+L153</f>
        <v>0</v>
      </c>
      <c r="N153" s="41">
        <f>MAX(0,MIN(L153,M153-$C153))</f>
        <v>0</v>
      </c>
      <c r="O153" s="41">
        <f>R152*(1+P$4/12)</f>
        <v>0</v>
      </c>
      <c r="P153" s="41">
        <f>MAX(0,O153-Q$4)</f>
        <v>0</v>
      </c>
      <c r="Q153" s="41">
        <f>M153+P153</f>
        <v>0</v>
      </c>
      <c r="R153" s="41">
        <f>MAX(0,MIN(P153,Q153-$C153))</f>
        <v>0</v>
      </c>
      <c r="S153" s="41">
        <f>V152*(1+T$4/12)</f>
        <v>0</v>
      </c>
      <c r="T153" s="41">
        <f>MAX(0,S153-U$4)</f>
        <v>0</v>
      </c>
      <c r="U153" s="41">
        <f>Q153+T153</f>
        <v>0</v>
      </c>
      <c r="V153" s="41">
        <f>MAX(0,MIN(T153,U153-$C153))</f>
        <v>0</v>
      </c>
      <c r="W153" s="41">
        <f>Z152*(1+X$4/12)</f>
        <v>0</v>
      </c>
      <c r="X153" s="41">
        <f>MAX(0,W153-Y$4)</f>
        <v>0</v>
      </c>
      <c r="Y153" s="41">
        <f>U153+X153</f>
        <v>0</v>
      </c>
      <c r="Z153" s="41">
        <f>MAX(0,MIN(X153,Y153-$C153))</f>
        <v>0</v>
      </c>
      <c r="AA153" s="41">
        <f>AD152*(1+AB$4/12)</f>
        <v>0</v>
      </c>
      <c r="AB153" s="41">
        <f>MAX(0,AA153-AC$4)</f>
        <v>0</v>
      </c>
      <c r="AC153" s="41">
        <f>Y153+AB153</f>
        <v>0</v>
      </c>
      <c r="AD153" s="41">
        <f>MAX(0,MIN(AB153,AC153-$C153))</f>
        <v>0</v>
      </c>
      <c r="AE153" s="41">
        <f>AH152*(1+AF$4/12)</f>
        <v>0</v>
      </c>
      <c r="AF153" s="41">
        <f>MAX(0,AE153-AG$4)</f>
        <v>0</v>
      </c>
      <c r="AG153" s="41">
        <f>AC153+AF153</f>
        <v>0</v>
      </c>
      <c r="AH153" s="41">
        <f>MAX(0,MIN(AF153,AG153-$C153))</f>
        <v>0</v>
      </c>
      <c r="AI153" s="41">
        <f>AL152*(1+AJ$4/12)</f>
        <v>0</v>
      </c>
      <c r="AJ153" s="41">
        <f>MAX(0,AI153-AK$4)</f>
        <v>0</v>
      </c>
      <c r="AK153" s="41">
        <f>AG153+AJ153</f>
        <v>0</v>
      </c>
      <c r="AL153" s="41">
        <f>MAX(0,MIN(AJ153,AK153-$C153))</f>
        <v>0</v>
      </c>
      <c r="AM153" s="41">
        <f>AP152*(1+AN$4/12)</f>
        <v>0</v>
      </c>
      <c r="AN153" s="41">
        <f>MAX(0,AM153-AO$4)</f>
        <v>0</v>
      </c>
      <c r="AO153" s="41">
        <f>AK153+AN153</f>
        <v>0</v>
      </c>
      <c r="AP153" s="41">
        <f>MAX(0,MIN(AN153,AO153-$C153))</f>
        <v>0</v>
      </c>
      <c r="AQ153" s="41">
        <f>AT152*(1+AR$4/12)</f>
        <v>0</v>
      </c>
      <c r="AR153" s="41">
        <f>MAX(0,AQ153-AS$4)</f>
        <v>0</v>
      </c>
      <c r="AS153" s="41">
        <f>AO153+AR153</f>
        <v>0</v>
      </c>
      <c r="AT153" s="41">
        <f>MAX(0,MIN(AR153,AS153-$C153))</f>
        <v>0</v>
      </c>
    </row>
    <row r="154">
      <c r="A154" s="40" t="n">
        <v>148</v>
      </c>
      <c r="B154" s="40" t="str">
        <f>CHOOSE(MONTH(EDATE('4 Дългове'!$D$20,A154-1)),"януари","февруари","март","април","май","юни","юли","август","септември","октомври","ноември","декември")&amp;" "&amp;YEAR(EDATE('4 Дългове'!$D$20,A154-1))&amp;" г."</f>
        <v>февруари 2039 г.</v>
      </c>
      <c r="C154" s="41">
        <f>$C$4-(G154+K154+O154+S154+W154+AA154+AE154+AI154+AM154+AQ154)+(H154+L154+P154+T154+X154+AB154+AF154+AJ154+AN154+AR154)</f>
        <v>470</v>
      </c>
      <c r="D154" s="41">
        <f>(G154+K154+O154+S154+W154+AA154+AE154+AI154+AM154+AQ154)-(J153+N153+R153+V153+Z153+AD153+AH153+AL153+AP153+AT153)</f>
        <v>0</v>
      </c>
      <c r="E154" s="41">
        <f>J154+N154+R154+V154+Z154+AD154+AH154+AL154+AP154+AT154</f>
        <v>0</v>
      </c>
      <c r="F154" s="40" t="str">
        <f>IF(AND(E154&lt;0.005,E153&gt;=0.005),A154,"")</f>
        <v/>
      </c>
      <c r="G154" s="41">
        <f>J153*(1+H$4/12)</f>
        <v>0</v>
      </c>
      <c r="H154" s="41">
        <f>MAX(0,G154-I$4)</f>
        <v>0</v>
      </c>
      <c r="I154" s="41">
        <f>H154</f>
        <v>0</v>
      </c>
      <c r="J154" s="41">
        <f>MAX(0,MIN(H154,I154-$C154))</f>
        <v>0</v>
      </c>
      <c r="K154" s="41">
        <f>N153*(1+L$4/12)</f>
        <v>0</v>
      </c>
      <c r="L154" s="41">
        <f>MAX(0,K154-M$4)</f>
        <v>0</v>
      </c>
      <c r="M154" s="41">
        <f>I154+L154</f>
        <v>0</v>
      </c>
      <c r="N154" s="41">
        <f>MAX(0,MIN(L154,M154-$C154))</f>
        <v>0</v>
      </c>
      <c r="O154" s="41">
        <f>R153*(1+P$4/12)</f>
        <v>0</v>
      </c>
      <c r="P154" s="41">
        <f>MAX(0,O154-Q$4)</f>
        <v>0</v>
      </c>
      <c r="Q154" s="41">
        <f>M154+P154</f>
        <v>0</v>
      </c>
      <c r="R154" s="41">
        <f>MAX(0,MIN(P154,Q154-$C154))</f>
        <v>0</v>
      </c>
      <c r="S154" s="41">
        <f>V153*(1+T$4/12)</f>
        <v>0</v>
      </c>
      <c r="T154" s="41">
        <f>MAX(0,S154-U$4)</f>
        <v>0</v>
      </c>
      <c r="U154" s="41">
        <f>Q154+T154</f>
        <v>0</v>
      </c>
      <c r="V154" s="41">
        <f>MAX(0,MIN(T154,U154-$C154))</f>
        <v>0</v>
      </c>
      <c r="W154" s="41">
        <f>Z153*(1+X$4/12)</f>
        <v>0</v>
      </c>
      <c r="X154" s="41">
        <f>MAX(0,W154-Y$4)</f>
        <v>0</v>
      </c>
      <c r="Y154" s="41">
        <f>U154+X154</f>
        <v>0</v>
      </c>
      <c r="Z154" s="41">
        <f>MAX(0,MIN(X154,Y154-$C154))</f>
        <v>0</v>
      </c>
      <c r="AA154" s="41">
        <f>AD153*(1+AB$4/12)</f>
        <v>0</v>
      </c>
      <c r="AB154" s="41">
        <f>MAX(0,AA154-AC$4)</f>
        <v>0</v>
      </c>
      <c r="AC154" s="41">
        <f>Y154+AB154</f>
        <v>0</v>
      </c>
      <c r="AD154" s="41">
        <f>MAX(0,MIN(AB154,AC154-$C154))</f>
        <v>0</v>
      </c>
      <c r="AE154" s="41">
        <f>AH153*(1+AF$4/12)</f>
        <v>0</v>
      </c>
      <c r="AF154" s="41">
        <f>MAX(0,AE154-AG$4)</f>
        <v>0</v>
      </c>
      <c r="AG154" s="41">
        <f>AC154+AF154</f>
        <v>0</v>
      </c>
      <c r="AH154" s="41">
        <f>MAX(0,MIN(AF154,AG154-$C154))</f>
        <v>0</v>
      </c>
      <c r="AI154" s="41">
        <f>AL153*(1+AJ$4/12)</f>
        <v>0</v>
      </c>
      <c r="AJ154" s="41">
        <f>MAX(0,AI154-AK$4)</f>
        <v>0</v>
      </c>
      <c r="AK154" s="41">
        <f>AG154+AJ154</f>
        <v>0</v>
      </c>
      <c r="AL154" s="41">
        <f>MAX(0,MIN(AJ154,AK154-$C154))</f>
        <v>0</v>
      </c>
      <c r="AM154" s="41">
        <f>AP153*(1+AN$4/12)</f>
        <v>0</v>
      </c>
      <c r="AN154" s="41">
        <f>MAX(0,AM154-AO$4)</f>
        <v>0</v>
      </c>
      <c r="AO154" s="41">
        <f>AK154+AN154</f>
        <v>0</v>
      </c>
      <c r="AP154" s="41">
        <f>MAX(0,MIN(AN154,AO154-$C154))</f>
        <v>0</v>
      </c>
      <c r="AQ154" s="41">
        <f>AT153*(1+AR$4/12)</f>
        <v>0</v>
      </c>
      <c r="AR154" s="41">
        <f>MAX(0,AQ154-AS$4)</f>
        <v>0</v>
      </c>
      <c r="AS154" s="41">
        <f>AO154+AR154</f>
        <v>0</v>
      </c>
      <c r="AT154" s="41">
        <f>MAX(0,MIN(AR154,AS154-$C154))</f>
        <v>0</v>
      </c>
    </row>
    <row r="155">
      <c r="A155" s="40" t="n">
        <v>149</v>
      </c>
      <c r="B155" s="40" t="str">
        <f>CHOOSE(MONTH(EDATE('4 Дългове'!$D$20,A155-1)),"януари","февруари","март","април","май","юни","юли","август","септември","октомври","ноември","декември")&amp;" "&amp;YEAR(EDATE('4 Дългове'!$D$20,A155-1))&amp;" г."</f>
        <v>март 2039 г.</v>
      </c>
      <c r="C155" s="41">
        <f>$C$4-(G155+K155+O155+S155+W155+AA155+AE155+AI155+AM155+AQ155)+(H155+L155+P155+T155+X155+AB155+AF155+AJ155+AN155+AR155)</f>
        <v>470</v>
      </c>
      <c r="D155" s="41">
        <f>(G155+K155+O155+S155+W155+AA155+AE155+AI155+AM155+AQ155)-(J154+N154+R154+V154+Z154+AD154+AH154+AL154+AP154+AT154)</f>
        <v>0</v>
      </c>
      <c r="E155" s="41">
        <f>J155+N155+R155+V155+Z155+AD155+AH155+AL155+AP155+AT155</f>
        <v>0</v>
      </c>
      <c r="F155" s="40" t="str">
        <f>IF(AND(E155&lt;0.005,E154&gt;=0.005),A155,"")</f>
        <v/>
      </c>
      <c r="G155" s="41">
        <f>J154*(1+H$4/12)</f>
        <v>0</v>
      </c>
      <c r="H155" s="41">
        <f>MAX(0,G155-I$4)</f>
        <v>0</v>
      </c>
      <c r="I155" s="41">
        <f>H155</f>
        <v>0</v>
      </c>
      <c r="J155" s="41">
        <f>MAX(0,MIN(H155,I155-$C155))</f>
        <v>0</v>
      </c>
      <c r="K155" s="41">
        <f>N154*(1+L$4/12)</f>
        <v>0</v>
      </c>
      <c r="L155" s="41">
        <f>MAX(0,K155-M$4)</f>
        <v>0</v>
      </c>
      <c r="M155" s="41">
        <f>I155+L155</f>
        <v>0</v>
      </c>
      <c r="N155" s="41">
        <f>MAX(0,MIN(L155,M155-$C155))</f>
        <v>0</v>
      </c>
      <c r="O155" s="41">
        <f>R154*(1+P$4/12)</f>
        <v>0</v>
      </c>
      <c r="P155" s="41">
        <f>MAX(0,O155-Q$4)</f>
        <v>0</v>
      </c>
      <c r="Q155" s="41">
        <f>M155+P155</f>
        <v>0</v>
      </c>
      <c r="R155" s="41">
        <f>MAX(0,MIN(P155,Q155-$C155))</f>
        <v>0</v>
      </c>
      <c r="S155" s="41">
        <f>V154*(1+T$4/12)</f>
        <v>0</v>
      </c>
      <c r="T155" s="41">
        <f>MAX(0,S155-U$4)</f>
        <v>0</v>
      </c>
      <c r="U155" s="41">
        <f>Q155+T155</f>
        <v>0</v>
      </c>
      <c r="V155" s="41">
        <f>MAX(0,MIN(T155,U155-$C155))</f>
        <v>0</v>
      </c>
      <c r="W155" s="41">
        <f>Z154*(1+X$4/12)</f>
        <v>0</v>
      </c>
      <c r="X155" s="41">
        <f>MAX(0,W155-Y$4)</f>
        <v>0</v>
      </c>
      <c r="Y155" s="41">
        <f>U155+X155</f>
        <v>0</v>
      </c>
      <c r="Z155" s="41">
        <f>MAX(0,MIN(X155,Y155-$C155))</f>
        <v>0</v>
      </c>
      <c r="AA155" s="41">
        <f>AD154*(1+AB$4/12)</f>
        <v>0</v>
      </c>
      <c r="AB155" s="41">
        <f>MAX(0,AA155-AC$4)</f>
        <v>0</v>
      </c>
      <c r="AC155" s="41">
        <f>Y155+AB155</f>
        <v>0</v>
      </c>
      <c r="AD155" s="41">
        <f>MAX(0,MIN(AB155,AC155-$C155))</f>
        <v>0</v>
      </c>
      <c r="AE155" s="41">
        <f>AH154*(1+AF$4/12)</f>
        <v>0</v>
      </c>
      <c r="AF155" s="41">
        <f>MAX(0,AE155-AG$4)</f>
        <v>0</v>
      </c>
      <c r="AG155" s="41">
        <f>AC155+AF155</f>
        <v>0</v>
      </c>
      <c r="AH155" s="41">
        <f>MAX(0,MIN(AF155,AG155-$C155))</f>
        <v>0</v>
      </c>
      <c r="AI155" s="41">
        <f>AL154*(1+AJ$4/12)</f>
        <v>0</v>
      </c>
      <c r="AJ155" s="41">
        <f>MAX(0,AI155-AK$4)</f>
        <v>0</v>
      </c>
      <c r="AK155" s="41">
        <f>AG155+AJ155</f>
        <v>0</v>
      </c>
      <c r="AL155" s="41">
        <f>MAX(0,MIN(AJ155,AK155-$C155))</f>
        <v>0</v>
      </c>
      <c r="AM155" s="41">
        <f>AP154*(1+AN$4/12)</f>
        <v>0</v>
      </c>
      <c r="AN155" s="41">
        <f>MAX(0,AM155-AO$4)</f>
        <v>0</v>
      </c>
      <c r="AO155" s="41">
        <f>AK155+AN155</f>
        <v>0</v>
      </c>
      <c r="AP155" s="41">
        <f>MAX(0,MIN(AN155,AO155-$C155))</f>
        <v>0</v>
      </c>
      <c r="AQ155" s="41">
        <f>AT154*(1+AR$4/12)</f>
        <v>0</v>
      </c>
      <c r="AR155" s="41">
        <f>MAX(0,AQ155-AS$4)</f>
        <v>0</v>
      </c>
      <c r="AS155" s="41">
        <f>AO155+AR155</f>
        <v>0</v>
      </c>
      <c r="AT155" s="41">
        <f>MAX(0,MIN(AR155,AS155-$C155))</f>
        <v>0</v>
      </c>
    </row>
    <row r="156">
      <c r="A156" s="40" t="n">
        <v>150</v>
      </c>
      <c r="B156" s="40" t="str">
        <f>CHOOSE(MONTH(EDATE('4 Дългове'!$D$20,A156-1)),"януари","февруари","март","април","май","юни","юли","август","септември","октомври","ноември","декември")&amp;" "&amp;YEAR(EDATE('4 Дългове'!$D$20,A156-1))&amp;" г."</f>
        <v>април 2039 г.</v>
      </c>
      <c r="C156" s="41">
        <f>$C$4-(G156+K156+O156+S156+W156+AA156+AE156+AI156+AM156+AQ156)+(H156+L156+P156+T156+X156+AB156+AF156+AJ156+AN156+AR156)</f>
        <v>470</v>
      </c>
      <c r="D156" s="41">
        <f>(G156+K156+O156+S156+W156+AA156+AE156+AI156+AM156+AQ156)-(J155+N155+R155+V155+Z155+AD155+AH155+AL155+AP155+AT155)</f>
        <v>0</v>
      </c>
      <c r="E156" s="41">
        <f>J156+N156+R156+V156+Z156+AD156+AH156+AL156+AP156+AT156</f>
        <v>0</v>
      </c>
      <c r="F156" s="40" t="str">
        <f>IF(AND(E156&lt;0.005,E155&gt;=0.005),A156,"")</f>
        <v/>
      </c>
      <c r="G156" s="41">
        <f>J155*(1+H$4/12)</f>
        <v>0</v>
      </c>
      <c r="H156" s="41">
        <f>MAX(0,G156-I$4)</f>
        <v>0</v>
      </c>
      <c r="I156" s="41">
        <f>H156</f>
        <v>0</v>
      </c>
      <c r="J156" s="41">
        <f>MAX(0,MIN(H156,I156-$C156))</f>
        <v>0</v>
      </c>
      <c r="K156" s="41">
        <f>N155*(1+L$4/12)</f>
        <v>0</v>
      </c>
      <c r="L156" s="41">
        <f>MAX(0,K156-M$4)</f>
        <v>0</v>
      </c>
      <c r="M156" s="41">
        <f>I156+L156</f>
        <v>0</v>
      </c>
      <c r="N156" s="41">
        <f>MAX(0,MIN(L156,M156-$C156))</f>
        <v>0</v>
      </c>
      <c r="O156" s="41">
        <f>R155*(1+P$4/12)</f>
        <v>0</v>
      </c>
      <c r="P156" s="41">
        <f>MAX(0,O156-Q$4)</f>
        <v>0</v>
      </c>
      <c r="Q156" s="41">
        <f>M156+P156</f>
        <v>0</v>
      </c>
      <c r="R156" s="41">
        <f>MAX(0,MIN(P156,Q156-$C156))</f>
        <v>0</v>
      </c>
      <c r="S156" s="41">
        <f>V155*(1+T$4/12)</f>
        <v>0</v>
      </c>
      <c r="T156" s="41">
        <f>MAX(0,S156-U$4)</f>
        <v>0</v>
      </c>
      <c r="U156" s="41">
        <f>Q156+T156</f>
        <v>0</v>
      </c>
      <c r="V156" s="41">
        <f>MAX(0,MIN(T156,U156-$C156))</f>
        <v>0</v>
      </c>
      <c r="W156" s="41">
        <f>Z155*(1+X$4/12)</f>
        <v>0</v>
      </c>
      <c r="X156" s="41">
        <f>MAX(0,W156-Y$4)</f>
        <v>0</v>
      </c>
      <c r="Y156" s="41">
        <f>U156+X156</f>
        <v>0</v>
      </c>
      <c r="Z156" s="41">
        <f>MAX(0,MIN(X156,Y156-$C156))</f>
        <v>0</v>
      </c>
      <c r="AA156" s="41">
        <f>AD155*(1+AB$4/12)</f>
        <v>0</v>
      </c>
      <c r="AB156" s="41">
        <f>MAX(0,AA156-AC$4)</f>
        <v>0</v>
      </c>
      <c r="AC156" s="41">
        <f>Y156+AB156</f>
        <v>0</v>
      </c>
      <c r="AD156" s="41">
        <f>MAX(0,MIN(AB156,AC156-$C156))</f>
        <v>0</v>
      </c>
      <c r="AE156" s="41">
        <f>AH155*(1+AF$4/12)</f>
        <v>0</v>
      </c>
      <c r="AF156" s="41">
        <f>MAX(0,AE156-AG$4)</f>
        <v>0</v>
      </c>
      <c r="AG156" s="41">
        <f>AC156+AF156</f>
        <v>0</v>
      </c>
      <c r="AH156" s="41">
        <f>MAX(0,MIN(AF156,AG156-$C156))</f>
        <v>0</v>
      </c>
      <c r="AI156" s="41">
        <f>AL155*(1+AJ$4/12)</f>
        <v>0</v>
      </c>
      <c r="AJ156" s="41">
        <f>MAX(0,AI156-AK$4)</f>
        <v>0</v>
      </c>
      <c r="AK156" s="41">
        <f>AG156+AJ156</f>
        <v>0</v>
      </c>
      <c r="AL156" s="41">
        <f>MAX(0,MIN(AJ156,AK156-$C156))</f>
        <v>0</v>
      </c>
      <c r="AM156" s="41">
        <f>AP155*(1+AN$4/12)</f>
        <v>0</v>
      </c>
      <c r="AN156" s="41">
        <f>MAX(0,AM156-AO$4)</f>
        <v>0</v>
      </c>
      <c r="AO156" s="41">
        <f>AK156+AN156</f>
        <v>0</v>
      </c>
      <c r="AP156" s="41">
        <f>MAX(0,MIN(AN156,AO156-$C156))</f>
        <v>0</v>
      </c>
      <c r="AQ156" s="41">
        <f>AT155*(1+AR$4/12)</f>
        <v>0</v>
      </c>
      <c r="AR156" s="41">
        <f>MAX(0,AQ156-AS$4)</f>
        <v>0</v>
      </c>
      <c r="AS156" s="41">
        <f>AO156+AR156</f>
        <v>0</v>
      </c>
      <c r="AT156" s="41">
        <f>MAX(0,MIN(AR156,AS156-$C156))</f>
        <v>0</v>
      </c>
    </row>
    <row r="157">
      <c r="A157" s="40" t="n">
        <v>151</v>
      </c>
      <c r="B157" s="40" t="str">
        <f>CHOOSE(MONTH(EDATE('4 Дългове'!$D$20,A157-1)),"януари","февруари","март","април","май","юни","юли","август","септември","октомври","ноември","декември")&amp;" "&amp;YEAR(EDATE('4 Дългове'!$D$20,A157-1))&amp;" г."</f>
        <v>май 2039 г.</v>
      </c>
      <c r="C157" s="41">
        <f>$C$4-(G157+K157+O157+S157+W157+AA157+AE157+AI157+AM157+AQ157)+(H157+L157+P157+T157+X157+AB157+AF157+AJ157+AN157+AR157)</f>
        <v>470</v>
      </c>
      <c r="D157" s="41">
        <f>(G157+K157+O157+S157+W157+AA157+AE157+AI157+AM157+AQ157)-(J156+N156+R156+V156+Z156+AD156+AH156+AL156+AP156+AT156)</f>
        <v>0</v>
      </c>
      <c r="E157" s="41">
        <f>J157+N157+R157+V157+Z157+AD157+AH157+AL157+AP157+AT157</f>
        <v>0</v>
      </c>
      <c r="F157" s="40" t="str">
        <f>IF(AND(E157&lt;0.005,E156&gt;=0.005),A157,"")</f>
        <v/>
      </c>
      <c r="G157" s="41">
        <f>J156*(1+H$4/12)</f>
        <v>0</v>
      </c>
      <c r="H157" s="41">
        <f>MAX(0,G157-I$4)</f>
        <v>0</v>
      </c>
      <c r="I157" s="41">
        <f>H157</f>
        <v>0</v>
      </c>
      <c r="J157" s="41">
        <f>MAX(0,MIN(H157,I157-$C157))</f>
        <v>0</v>
      </c>
      <c r="K157" s="41">
        <f>N156*(1+L$4/12)</f>
        <v>0</v>
      </c>
      <c r="L157" s="41">
        <f>MAX(0,K157-M$4)</f>
        <v>0</v>
      </c>
      <c r="M157" s="41">
        <f>I157+L157</f>
        <v>0</v>
      </c>
      <c r="N157" s="41">
        <f>MAX(0,MIN(L157,M157-$C157))</f>
        <v>0</v>
      </c>
      <c r="O157" s="41">
        <f>R156*(1+P$4/12)</f>
        <v>0</v>
      </c>
      <c r="P157" s="41">
        <f>MAX(0,O157-Q$4)</f>
        <v>0</v>
      </c>
      <c r="Q157" s="41">
        <f>M157+P157</f>
        <v>0</v>
      </c>
      <c r="R157" s="41">
        <f>MAX(0,MIN(P157,Q157-$C157))</f>
        <v>0</v>
      </c>
      <c r="S157" s="41">
        <f>V156*(1+T$4/12)</f>
        <v>0</v>
      </c>
      <c r="T157" s="41">
        <f>MAX(0,S157-U$4)</f>
        <v>0</v>
      </c>
      <c r="U157" s="41">
        <f>Q157+T157</f>
        <v>0</v>
      </c>
      <c r="V157" s="41">
        <f>MAX(0,MIN(T157,U157-$C157))</f>
        <v>0</v>
      </c>
      <c r="W157" s="41">
        <f>Z156*(1+X$4/12)</f>
        <v>0</v>
      </c>
      <c r="X157" s="41">
        <f>MAX(0,W157-Y$4)</f>
        <v>0</v>
      </c>
      <c r="Y157" s="41">
        <f>U157+X157</f>
        <v>0</v>
      </c>
      <c r="Z157" s="41">
        <f>MAX(0,MIN(X157,Y157-$C157))</f>
        <v>0</v>
      </c>
      <c r="AA157" s="41">
        <f>AD156*(1+AB$4/12)</f>
        <v>0</v>
      </c>
      <c r="AB157" s="41">
        <f>MAX(0,AA157-AC$4)</f>
        <v>0</v>
      </c>
      <c r="AC157" s="41">
        <f>Y157+AB157</f>
        <v>0</v>
      </c>
      <c r="AD157" s="41">
        <f>MAX(0,MIN(AB157,AC157-$C157))</f>
        <v>0</v>
      </c>
      <c r="AE157" s="41">
        <f>AH156*(1+AF$4/12)</f>
        <v>0</v>
      </c>
      <c r="AF157" s="41">
        <f>MAX(0,AE157-AG$4)</f>
        <v>0</v>
      </c>
      <c r="AG157" s="41">
        <f>AC157+AF157</f>
        <v>0</v>
      </c>
      <c r="AH157" s="41">
        <f>MAX(0,MIN(AF157,AG157-$C157))</f>
        <v>0</v>
      </c>
      <c r="AI157" s="41">
        <f>AL156*(1+AJ$4/12)</f>
        <v>0</v>
      </c>
      <c r="AJ157" s="41">
        <f>MAX(0,AI157-AK$4)</f>
        <v>0</v>
      </c>
      <c r="AK157" s="41">
        <f>AG157+AJ157</f>
        <v>0</v>
      </c>
      <c r="AL157" s="41">
        <f>MAX(0,MIN(AJ157,AK157-$C157))</f>
        <v>0</v>
      </c>
      <c r="AM157" s="41">
        <f>AP156*(1+AN$4/12)</f>
        <v>0</v>
      </c>
      <c r="AN157" s="41">
        <f>MAX(0,AM157-AO$4)</f>
        <v>0</v>
      </c>
      <c r="AO157" s="41">
        <f>AK157+AN157</f>
        <v>0</v>
      </c>
      <c r="AP157" s="41">
        <f>MAX(0,MIN(AN157,AO157-$C157))</f>
        <v>0</v>
      </c>
      <c r="AQ157" s="41">
        <f>AT156*(1+AR$4/12)</f>
        <v>0</v>
      </c>
      <c r="AR157" s="41">
        <f>MAX(0,AQ157-AS$4)</f>
        <v>0</v>
      </c>
      <c r="AS157" s="41">
        <f>AO157+AR157</f>
        <v>0</v>
      </c>
      <c r="AT157" s="41">
        <f>MAX(0,MIN(AR157,AS157-$C157))</f>
        <v>0</v>
      </c>
    </row>
    <row r="158">
      <c r="A158" s="40" t="n">
        <v>152</v>
      </c>
      <c r="B158" s="40" t="str">
        <f>CHOOSE(MONTH(EDATE('4 Дългове'!$D$20,A158-1)),"януари","февруари","март","април","май","юни","юли","август","септември","октомври","ноември","декември")&amp;" "&amp;YEAR(EDATE('4 Дългове'!$D$20,A158-1))&amp;" г."</f>
        <v>юни 2039 г.</v>
      </c>
      <c r="C158" s="41">
        <f>$C$4-(G158+K158+O158+S158+W158+AA158+AE158+AI158+AM158+AQ158)+(H158+L158+P158+T158+X158+AB158+AF158+AJ158+AN158+AR158)</f>
        <v>470</v>
      </c>
      <c r="D158" s="41">
        <f>(G158+K158+O158+S158+W158+AA158+AE158+AI158+AM158+AQ158)-(J157+N157+R157+V157+Z157+AD157+AH157+AL157+AP157+AT157)</f>
        <v>0</v>
      </c>
      <c r="E158" s="41">
        <f>J158+N158+R158+V158+Z158+AD158+AH158+AL158+AP158+AT158</f>
        <v>0</v>
      </c>
      <c r="F158" s="40" t="str">
        <f>IF(AND(E158&lt;0.005,E157&gt;=0.005),A158,"")</f>
        <v/>
      </c>
      <c r="G158" s="41">
        <f>J157*(1+H$4/12)</f>
        <v>0</v>
      </c>
      <c r="H158" s="41">
        <f>MAX(0,G158-I$4)</f>
        <v>0</v>
      </c>
      <c r="I158" s="41">
        <f>H158</f>
        <v>0</v>
      </c>
      <c r="J158" s="41">
        <f>MAX(0,MIN(H158,I158-$C158))</f>
        <v>0</v>
      </c>
      <c r="K158" s="41">
        <f>N157*(1+L$4/12)</f>
        <v>0</v>
      </c>
      <c r="L158" s="41">
        <f>MAX(0,K158-M$4)</f>
        <v>0</v>
      </c>
      <c r="M158" s="41">
        <f>I158+L158</f>
        <v>0</v>
      </c>
      <c r="N158" s="41">
        <f>MAX(0,MIN(L158,M158-$C158))</f>
        <v>0</v>
      </c>
      <c r="O158" s="41">
        <f>R157*(1+P$4/12)</f>
        <v>0</v>
      </c>
      <c r="P158" s="41">
        <f>MAX(0,O158-Q$4)</f>
        <v>0</v>
      </c>
      <c r="Q158" s="41">
        <f>M158+P158</f>
        <v>0</v>
      </c>
      <c r="R158" s="41">
        <f>MAX(0,MIN(P158,Q158-$C158))</f>
        <v>0</v>
      </c>
      <c r="S158" s="41">
        <f>V157*(1+T$4/12)</f>
        <v>0</v>
      </c>
      <c r="T158" s="41">
        <f>MAX(0,S158-U$4)</f>
        <v>0</v>
      </c>
      <c r="U158" s="41">
        <f>Q158+T158</f>
        <v>0</v>
      </c>
      <c r="V158" s="41">
        <f>MAX(0,MIN(T158,U158-$C158))</f>
        <v>0</v>
      </c>
      <c r="W158" s="41">
        <f>Z157*(1+X$4/12)</f>
        <v>0</v>
      </c>
      <c r="X158" s="41">
        <f>MAX(0,W158-Y$4)</f>
        <v>0</v>
      </c>
      <c r="Y158" s="41">
        <f>U158+X158</f>
        <v>0</v>
      </c>
      <c r="Z158" s="41">
        <f>MAX(0,MIN(X158,Y158-$C158))</f>
        <v>0</v>
      </c>
      <c r="AA158" s="41">
        <f>AD157*(1+AB$4/12)</f>
        <v>0</v>
      </c>
      <c r="AB158" s="41">
        <f>MAX(0,AA158-AC$4)</f>
        <v>0</v>
      </c>
      <c r="AC158" s="41">
        <f>Y158+AB158</f>
        <v>0</v>
      </c>
      <c r="AD158" s="41">
        <f>MAX(0,MIN(AB158,AC158-$C158))</f>
        <v>0</v>
      </c>
      <c r="AE158" s="41">
        <f>AH157*(1+AF$4/12)</f>
        <v>0</v>
      </c>
      <c r="AF158" s="41">
        <f>MAX(0,AE158-AG$4)</f>
        <v>0</v>
      </c>
      <c r="AG158" s="41">
        <f>AC158+AF158</f>
        <v>0</v>
      </c>
      <c r="AH158" s="41">
        <f>MAX(0,MIN(AF158,AG158-$C158))</f>
        <v>0</v>
      </c>
      <c r="AI158" s="41">
        <f>AL157*(1+AJ$4/12)</f>
        <v>0</v>
      </c>
      <c r="AJ158" s="41">
        <f>MAX(0,AI158-AK$4)</f>
        <v>0</v>
      </c>
      <c r="AK158" s="41">
        <f>AG158+AJ158</f>
        <v>0</v>
      </c>
      <c r="AL158" s="41">
        <f>MAX(0,MIN(AJ158,AK158-$C158))</f>
        <v>0</v>
      </c>
      <c r="AM158" s="41">
        <f>AP157*(1+AN$4/12)</f>
        <v>0</v>
      </c>
      <c r="AN158" s="41">
        <f>MAX(0,AM158-AO$4)</f>
        <v>0</v>
      </c>
      <c r="AO158" s="41">
        <f>AK158+AN158</f>
        <v>0</v>
      </c>
      <c r="AP158" s="41">
        <f>MAX(0,MIN(AN158,AO158-$C158))</f>
        <v>0</v>
      </c>
      <c r="AQ158" s="41">
        <f>AT157*(1+AR$4/12)</f>
        <v>0</v>
      </c>
      <c r="AR158" s="41">
        <f>MAX(0,AQ158-AS$4)</f>
        <v>0</v>
      </c>
      <c r="AS158" s="41">
        <f>AO158+AR158</f>
        <v>0</v>
      </c>
      <c r="AT158" s="41">
        <f>MAX(0,MIN(AR158,AS158-$C158))</f>
        <v>0</v>
      </c>
    </row>
    <row r="159">
      <c r="A159" s="40" t="n">
        <v>153</v>
      </c>
      <c r="B159" s="40" t="str">
        <f>CHOOSE(MONTH(EDATE('4 Дългове'!$D$20,A159-1)),"януари","февруари","март","април","май","юни","юли","август","септември","октомври","ноември","декември")&amp;" "&amp;YEAR(EDATE('4 Дългове'!$D$20,A159-1))&amp;" г."</f>
        <v>юли 2039 г.</v>
      </c>
      <c r="C159" s="41">
        <f>$C$4-(G159+K159+O159+S159+W159+AA159+AE159+AI159+AM159+AQ159)+(H159+L159+P159+T159+X159+AB159+AF159+AJ159+AN159+AR159)</f>
        <v>470</v>
      </c>
      <c r="D159" s="41">
        <f>(G159+K159+O159+S159+W159+AA159+AE159+AI159+AM159+AQ159)-(J158+N158+R158+V158+Z158+AD158+AH158+AL158+AP158+AT158)</f>
        <v>0</v>
      </c>
      <c r="E159" s="41">
        <f>J159+N159+R159+V159+Z159+AD159+AH159+AL159+AP159+AT159</f>
        <v>0</v>
      </c>
      <c r="F159" s="40" t="str">
        <f>IF(AND(E159&lt;0.005,E158&gt;=0.005),A159,"")</f>
        <v/>
      </c>
      <c r="G159" s="41">
        <f>J158*(1+H$4/12)</f>
        <v>0</v>
      </c>
      <c r="H159" s="41">
        <f>MAX(0,G159-I$4)</f>
        <v>0</v>
      </c>
      <c r="I159" s="41">
        <f>H159</f>
        <v>0</v>
      </c>
      <c r="J159" s="41">
        <f>MAX(0,MIN(H159,I159-$C159))</f>
        <v>0</v>
      </c>
      <c r="K159" s="41">
        <f>N158*(1+L$4/12)</f>
        <v>0</v>
      </c>
      <c r="L159" s="41">
        <f>MAX(0,K159-M$4)</f>
        <v>0</v>
      </c>
      <c r="M159" s="41">
        <f>I159+L159</f>
        <v>0</v>
      </c>
      <c r="N159" s="41">
        <f>MAX(0,MIN(L159,M159-$C159))</f>
        <v>0</v>
      </c>
      <c r="O159" s="41">
        <f>R158*(1+P$4/12)</f>
        <v>0</v>
      </c>
      <c r="P159" s="41">
        <f>MAX(0,O159-Q$4)</f>
        <v>0</v>
      </c>
      <c r="Q159" s="41">
        <f>M159+P159</f>
        <v>0</v>
      </c>
      <c r="R159" s="41">
        <f>MAX(0,MIN(P159,Q159-$C159))</f>
        <v>0</v>
      </c>
      <c r="S159" s="41">
        <f>V158*(1+T$4/12)</f>
        <v>0</v>
      </c>
      <c r="T159" s="41">
        <f>MAX(0,S159-U$4)</f>
        <v>0</v>
      </c>
      <c r="U159" s="41">
        <f>Q159+T159</f>
        <v>0</v>
      </c>
      <c r="V159" s="41">
        <f>MAX(0,MIN(T159,U159-$C159))</f>
        <v>0</v>
      </c>
      <c r="W159" s="41">
        <f>Z158*(1+X$4/12)</f>
        <v>0</v>
      </c>
      <c r="X159" s="41">
        <f>MAX(0,W159-Y$4)</f>
        <v>0</v>
      </c>
      <c r="Y159" s="41">
        <f>U159+X159</f>
        <v>0</v>
      </c>
      <c r="Z159" s="41">
        <f>MAX(0,MIN(X159,Y159-$C159))</f>
        <v>0</v>
      </c>
      <c r="AA159" s="41">
        <f>AD158*(1+AB$4/12)</f>
        <v>0</v>
      </c>
      <c r="AB159" s="41">
        <f>MAX(0,AA159-AC$4)</f>
        <v>0</v>
      </c>
      <c r="AC159" s="41">
        <f>Y159+AB159</f>
        <v>0</v>
      </c>
      <c r="AD159" s="41">
        <f>MAX(0,MIN(AB159,AC159-$C159))</f>
        <v>0</v>
      </c>
      <c r="AE159" s="41">
        <f>AH158*(1+AF$4/12)</f>
        <v>0</v>
      </c>
      <c r="AF159" s="41">
        <f>MAX(0,AE159-AG$4)</f>
        <v>0</v>
      </c>
      <c r="AG159" s="41">
        <f>AC159+AF159</f>
        <v>0</v>
      </c>
      <c r="AH159" s="41">
        <f>MAX(0,MIN(AF159,AG159-$C159))</f>
        <v>0</v>
      </c>
      <c r="AI159" s="41">
        <f>AL158*(1+AJ$4/12)</f>
        <v>0</v>
      </c>
      <c r="AJ159" s="41">
        <f>MAX(0,AI159-AK$4)</f>
        <v>0</v>
      </c>
      <c r="AK159" s="41">
        <f>AG159+AJ159</f>
        <v>0</v>
      </c>
      <c r="AL159" s="41">
        <f>MAX(0,MIN(AJ159,AK159-$C159))</f>
        <v>0</v>
      </c>
      <c r="AM159" s="41">
        <f>AP158*(1+AN$4/12)</f>
        <v>0</v>
      </c>
      <c r="AN159" s="41">
        <f>MAX(0,AM159-AO$4)</f>
        <v>0</v>
      </c>
      <c r="AO159" s="41">
        <f>AK159+AN159</f>
        <v>0</v>
      </c>
      <c r="AP159" s="41">
        <f>MAX(0,MIN(AN159,AO159-$C159))</f>
        <v>0</v>
      </c>
      <c r="AQ159" s="41">
        <f>AT158*(1+AR$4/12)</f>
        <v>0</v>
      </c>
      <c r="AR159" s="41">
        <f>MAX(0,AQ159-AS$4)</f>
        <v>0</v>
      </c>
      <c r="AS159" s="41">
        <f>AO159+AR159</f>
        <v>0</v>
      </c>
      <c r="AT159" s="41">
        <f>MAX(0,MIN(AR159,AS159-$C159))</f>
        <v>0</v>
      </c>
    </row>
    <row r="160">
      <c r="A160" s="40" t="n">
        <v>154</v>
      </c>
      <c r="B160" s="40" t="str">
        <f>CHOOSE(MONTH(EDATE('4 Дългове'!$D$20,A160-1)),"януари","февруари","март","април","май","юни","юли","август","септември","октомври","ноември","декември")&amp;" "&amp;YEAR(EDATE('4 Дългове'!$D$20,A160-1))&amp;" г."</f>
        <v>август 2039 г.</v>
      </c>
      <c r="C160" s="41">
        <f>$C$4-(G160+K160+O160+S160+W160+AA160+AE160+AI160+AM160+AQ160)+(H160+L160+P160+T160+X160+AB160+AF160+AJ160+AN160+AR160)</f>
        <v>470</v>
      </c>
      <c r="D160" s="41">
        <f>(G160+K160+O160+S160+W160+AA160+AE160+AI160+AM160+AQ160)-(J159+N159+R159+V159+Z159+AD159+AH159+AL159+AP159+AT159)</f>
        <v>0</v>
      </c>
      <c r="E160" s="41">
        <f>J160+N160+R160+V160+Z160+AD160+AH160+AL160+AP160+AT160</f>
        <v>0</v>
      </c>
      <c r="F160" s="40" t="str">
        <f>IF(AND(E160&lt;0.005,E159&gt;=0.005),A160,"")</f>
        <v/>
      </c>
      <c r="G160" s="41">
        <f>J159*(1+H$4/12)</f>
        <v>0</v>
      </c>
      <c r="H160" s="41">
        <f>MAX(0,G160-I$4)</f>
        <v>0</v>
      </c>
      <c r="I160" s="41">
        <f>H160</f>
        <v>0</v>
      </c>
      <c r="J160" s="41">
        <f>MAX(0,MIN(H160,I160-$C160))</f>
        <v>0</v>
      </c>
      <c r="K160" s="41">
        <f>N159*(1+L$4/12)</f>
        <v>0</v>
      </c>
      <c r="L160" s="41">
        <f>MAX(0,K160-M$4)</f>
        <v>0</v>
      </c>
      <c r="M160" s="41">
        <f>I160+L160</f>
        <v>0</v>
      </c>
      <c r="N160" s="41">
        <f>MAX(0,MIN(L160,M160-$C160))</f>
        <v>0</v>
      </c>
      <c r="O160" s="41">
        <f>R159*(1+P$4/12)</f>
        <v>0</v>
      </c>
      <c r="P160" s="41">
        <f>MAX(0,O160-Q$4)</f>
        <v>0</v>
      </c>
      <c r="Q160" s="41">
        <f>M160+P160</f>
        <v>0</v>
      </c>
      <c r="R160" s="41">
        <f>MAX(0,MIN(P160,Q160-$C160))</f>
        <v>0</v>
      </c>
      <c r="S160" s="41">
        <f>V159*(1+T$4/12)</f>
        <v>0</v>
      </c>
      <c r="T160" s="41">
        <f>MAX(0,S160-U$4)</f>
        <v>0</v>
      </c>
      <c r="U160" s="41">
        <f>Q160+T160</f>
        <v>0</v>
      </c>
      <c r="V160" s="41">
        <f>MAX(0,MIN(T160,U160-$C160))</f>
        <v>0</v>
      </c>
      <c r="W160" s="41">
        <f>Z159*(1+X$4/12)</f>
        <v>0</v>
      </c>
      <c r="X160" s="41">
        <f>MAX(0,W160-Y$4)</f>
        <v>0</v>
      </c>
      <c r="Y160" s="41">
        <f>U160+X160</f>
        <v>0</v>
      </c>
      <c r="Z160" s="41">
        <f>MAX(0,MIN(X160,Y160-$C160))</f>
        <v>0</v>
      </c>
      <c r="AA160" s="41">
        <f>AD159*(1+AB$4/12)</f>
        <v>0</v>
      </c>
      <c r="AB160" s="41">
        <f>MAX(0,AA160-AC$4)</f>
        <v>0</v>
      </c>
      <c r="AC160" s="41">
        <f>Y160+AB160</f>
        <v>0</v>
      </c>
      <c r="AD160" s="41">
        <f>MAX(0,MIN(AB160,AC160-$C160))</f>
        <v>0</v>
      </c>
      <c r="AE160" s="41">
        <f>AH159*(1+AF$4/12)</f>
        <v>0</v>
      </c>
      <c r="AF160" s="41">
        <f>MAX(0,AE160-AG$4)</f>
        <v>0</v>
      </c>
      <c r="AG160" s="41">
        <f>AC160+AF160</f>
        <v>0</v>
      </c>
      <c r="AH160" s="41">
        <f>MAX(0,MIN(AF160,AG160-$C160))</f>
        <v>0</v>
      </c>
      <c r="AI160" s="41">
        <f>AL159*(1+AJ$4/12)</f>
        <v>0</v>
      </c>
      <c r="AJ160" s="41">
        <f>MAX(0,AI160-AK$4)</f>
        <v>0</v>
      </c>
      <c r="AK160" s="41">
        <f>AG160+AJ160</f>
        <v>0</v>
      </c>
      <c r="AL160" s="41">
        <f>MAX(0,MIN(AJ160,AK160-$C160))</f>
        <v>0</v>
      </c>
      <c r="AM160" s="41">
        <f>AP159*(1+AN$4/12)</f>
        <v>0</v>
      </c>
      <c r="AN160" s="41">
        <f>MAX(0,AM160-AO$4)</f>
        <v>0</v>
      </c>
      <c r="AO160" s="41">
        <f>AK160+AN160</f>
        <v>0</v>
      </c>
      <c r="AP160" s="41">
        <f>MAX(0,MIN(AN160,AO160-$C160))</f>
        <v>0</v>
      </c>
      <c r="AQ160" s="41">
        <f>AT159*(1+AR$4/12)</f>
        <v>0</v>
      </c>
      <c r="AR160" s="41">
        <f>MAX(0,AQ160-AS$4)</f>
        <v>0</v>
      </c>
      <c r="AS160" s="41">
        <f>AO160+AR160</f>
        <v>0</v>
      </c>
      <c r="AT160" s="41">
        <f>MAX(0,MIN(AR160,AS160-$C160))</f>
        <v>0</v>
      </c>
    </row>
    <row r="161">
      <c r="A161" s="40" t="n">
        <v>155</v>
      </c>
      <c r="B161" s="40" t="str">
        <f>CHOOSE(MONTH(EDATE('4 Дългове'!$D$20,A161-1)),"януари","февруари","март","април","май","юни","юли","август","септември","октомври","ноември","декември")&amp;" "&amp;YEAR(EDATE('4 Дългове'!$D$20,A161-1))&amp;" г."</f>
        <v>септември 2039 г.</v>
      </c>
      <c r="C161" s="41">
        <f>$C$4-(G161+K161+O161+S161+W161+AA161+AE161+AI161+AM161+AQ161)+(H161+L161+P161+T161+X161+AB161+AF161+AJ161+AN161+AR161)</f>
        <v>470</v>
      </c>
      <c r="D161" s="41">
        <f>(G161+K161+O161+S161+W161+AA161+AE161+AI161+AM161+AQ161)-(J160+N160+R160+V160+Z160+AD160+AH160+AL160+AP160+AT160)</f>
        <v>0</v>
      </c>
      <c r="E161" s="41">
        <f>J161+N161+R161+V161+Z161+AD161+AH161+AL161+AP161+AT161</f>
        <v>0</v>
      </c>
      <c r="F161" s="40" t="str">
        <f>IF(AND(E161&lt;0.005,E160&gt;=0.005),A161,"")</f>
        <v/>
      </c>
      <c r="G161" s="41">
        <f>J160*(1+H$4/12)</f>
        <v>0</v>
      </c>
      <c r="H161" s="41">
        <f>MAX(0,G161-I$4)</f>
        <v>0</v>
      </c>
      <c r="I161" s="41">
        <f>H161</f>
        <v>0</v>
      </c>
      <c r="J161" s="41">
        <f>MAX(0,MIN(H161,I161-$C161))</f>
        <v>0</v>
      </c>
      <c r="K161" s="41">
        <f>N160*(1+L$4/12)</f>
        <v>0</v>
      </c>
      <c r="L161" s="41">
        <f>MAX(0,K161-M$4)</f>
        <v>0</v>
      </c>
      <c r="M161" s="41">
        <f>I161+L161</f>
        <v>0</v>
      </c>
      <c r="N161" s="41">
        <f>MAX(0,MIN(L161,M161-$C161))</f>
        <v>0</v>
      </c>
      <c r="O161" s="41">
        <f>R160*(1+P$4/12)</f>
        <v>0</v>
      </c>
      <c r="P161" s="41">
        <f>MAX(0,O161-Q$4)</f>
        <v>0</v>
      </c>
      <c r="Q161" s="41">
        <f>M161+P161</f>
        <v>0</v>
      </c>
      <c r="R161" s="41">
        <f>MAX(0,MIN(P161,Q161-$C161))</f>
        <v>0</v>
      </c>
      <c r="S161" s="41">
        <f>V160*(1+T$4/12)</f>
        <v>0</v>
      </c>
      <c r="T161" s="41">
        <f>MAX(0,S161-U$4)</f>
        <v>0</v>
      </c>
      <c r="U161" s="41">
        <f>Q161+T161</f>
        <v>0</v>
      </c>
      <c r="V161" s="41">
        <f>MAX(0,MIN(T161,U161-$C161))</f>
        <v>0</v>
      </c>
      <c r="W161" s="41">
        <f>Z160*(1+X$4/12)</f>
        <v>0</v>
      </c>
      <c r="X161" s="41">
        <f>MAX(0,W161-Y$4)</f>
        <v>0</v>
      </c>
      <c r="Y161" s="41">
        <f>U161+X161</f>
        <v>0</v>
      </c>
      <c r="Z161" s="41">
        <f>MAX(0,MIN(X161,Y161-$C161))</f>
        <v>0</v>
      </c>
      <c r="AA161" s="41">
        <f>AD160*(1+AB$4/12)</f>
        <v>0</v>
      </c>
      <c r="AB161" s="41">
        <f>MAX(0,AA161-AC$4)</f>
        <v>0</v>
      </c>
      <c r="AC161" s="41">
        <f>Y161+AB161</f>
        <v>0</v>
      </c>
      <c r="AD161" s="41">
        <f>MAX(0,MIN(AB161,AC161-$C161))</f>
        <v>0</v>
      </c>
      <c r="AE161" s="41">
        <f>AH160*(1+AF$4/12)</f>
        <v>0</v>
      </c>
      <c r="AF161" s="41">
        <f>MAX(0,AE161-AG$4)</f>
        <v>0</v>
      </c>
      <c r="AG161" s="41">
        <f>AC161+AF161</f>
        <v>0</v>
      </c>
      <c r="AH161" s="41">
        <f>MAX(0,MIN(AF161,AG161-$C161))</f>
        <v>0</v>
      </c>
      <c r="AI161" s="41">
        <f>AL160*(1+AJ$4/12)</f>
        <v>0</v>
      </c>
      <c r="AJ161" s="41">
        <f>MAX(0,AI161-AK$4)</f>
        <v>0</v>
      </c>
      <c r="AK161" s="41">
        <f>AG161+AJ161</f>
        <v>0</v>
      </c>
      <c r="AL161" s="41">
        <f>MAX(0,MIN(AJ161,AK161-$C161))</f>
        <v>0</v>
      </c>
      <c r="AM161" s="41">
        <f>AP160*(1+AN$4/12)</f>
        <v>0</v>
      </c>
      <c r="AN161" s="41">
        <f>MAX(0,AM161-AO$4)</f>
        <v>0</v>
      </c>
      <c r="AO161" s="41">
        <f>AK161+AN161</f>
        <v>0</v>
      </c>
      <c r="AP161" s="41">
        <f>MAX(0,MIN(AN161,AO161-$C161))</f>
        <v>0</v>
      </c>
      <c r="AQ161" s="41">
        <f>AT160*(1+AR$4/12)</f>
        <v>0</v>
      </c>
      <c r="AR161" s="41">
        <f>MAX(0,AQ161-AS$4)</f>
        <v>0</v>
      </c>
      <c r="AS161" s="41">
        <f>AO161+AR161</f>
        <v>0</v>
      </c>
      <c r="AT161" s="41">
        <f>MAX(0,MIN(AR161,AS161-$C161))</f>
        <v>0</v>
      </c>
    </row>
    <row r="162">
      <c r="A162" s="40" t="n">
        <v>156</v>
      </c>
      <c r="B162" s="40" t="str">
        <f>CHOOSE(MONTH(EDATE('4 Дългове'!$D$20,A162-1)),"януари","февруари","март","април","май","юни","юли","август","септември","октомври","ноември","декември")&amp;" "&amp;YEAR(EDATE('4 Дългове'!$D$20,A162-1))&amp;" г."</f>
        <v>октомври 2039 г.</v>
      </c>
      <c r="C162" s="41">
        <f>$C$4-(G162+K162+O162+S162+W162+AA162+AE162+AI162+AM162+AQ162)+(H162+L162+P162+T162+X162+AB162+AF162+AJ162+AN162+AR162)</f>
        <v>470</v>
      </c>
      <c r="D162" s="41">
        <f>(G162+K162+O162+S162+W162+AA162+AE162+AI162+AM162+AQ162)-(J161+N161+R161+V161+Z161+AD161+AH161+AL161+AP161+AT161)</f>
        <v>0</v>
      </c>
      <c r="E162" s="41">
        <f>J162+N162+R162+V162+Z162+AD162+AH162+AL162+AP162+AT162</f>
        <v>0</v>
      </c>
      <c r="F162" s="40" t="str">
        <f>IF(AND(E162&lt;0.005,E161&gt;=0.005),A162,"")</f>
        <v/>
      </c>
      <c r="G162" s="41">
        <f>J161*(1+H$4/12)</f>
        <v>0</v>
      </c>
      <c r="H162" s="41">
        <f>MAX(0,G162-I$4)</f>
        <v>0</v>
      </c>
      <c r="I162" s="41">
        <f>H162</f>
        <v>0</v>
      </c>
      <c r="J162" s="41">
        <f>MAX(0,MIN(H162,I162-$C162))</f>
        <v>0</v>
      </c>
      <c r="K162" s="41">
        <f>N161*(1+L$4/12)</f>
        <v>0</v>
      </c>
      <c r="L162" s="41">
        <f>MAX(0,K162-M$4)</f>
        <v>0</v>
      </c>
      <c r="M162" s="41">
        <f>I162+L162</f>
        <v>0</v>
      </c>
      <c r="N162" s="41">
        <f>MAX(0,MIN(L162,M162-$C162))</f>
        <v>0</v>
      </c>
      <c r="O162" s="41">
        <f>R161*(1+P$4/12)</f>
        <v>0</v>
      </c>
      <c r="P162" s="41">
        <f>MAX(0,O162-Q$4)</f>
        <v>0</v>
      </c>
      <c r="Q162" s="41">
        <f>M162+P162</f>
        <v>0</v>
      </c>
      <c r="R162" s="41">
        <f>MAX(0,MIN(P162,Q162-$C162))</f>
        <v>0</v>
      </c>
      <c r="S162" s="41">
        <f>V161*(1+T$4/12)</f>
        <v>0</v>
      </c>
      <c r="T162" s="41">
        <f>MAX(0,S162-U$4)</f>
        <v>0</v>
      </c>
      <c r="U162" s="41">
        <f>Q162+T162</f>
        <v>0</v>
      </c>
      <c r="V162" s="41">
        <f>MAX(0,MIN(T162,U162-$C162))</f>
        <v>0</v>
      </c>
      <c r="W162" s="41">
        <f>Z161*(1+X$4/12)</f>
        <v>0</v>
      </c>
      <c r="X162" s="41">
        <f>MAX(0,W162-Y$4)</f>
        <v>0</v>
      </c>
      <c r="Y162" s="41">
        <f>U162+X162</f>
        <v>0</v>
      </c>
      <c r="Z162" s="41">
        <f>MAX(0,MIN(X162,Y162-$C162))</f>
        <v>0</v>
      </c>
      <c r="AA162" s="41">
        <f>AD161*(1+AB$4/12)</f>
        <v>0</v>
      </c>
      <c r="AB162" s="41">
        <f>MAX(0,AA162-AC$4)</f>
        <v>0</v>
      </c>
      <c r="AC162" s="41">
        <f>Y162+AB162</f>
        <v>0</v>
      </c>
      <c r="AD162" s="41">
        <f>MAX(0,MIN(AB162,AC162-$C162))</f>
        <v>0</v>
      </c>
      <c r="AE162" s="41">
        <f>AH161*(1+AF$4/12)</f>
        <v>0</v>
      </c>
      <c r="AF162" s="41">
        <f>MAX(0,AE162-AG$4)</f>
        <v>0</v>
      </c>
      <c r="AG162" s="41">
        <f>AC162+AF162</f>
        <v>0</v>
      </c>
      <c r="AH162" s="41">
        <f>MAX(0,MIN(AF162,AG162-$C162))</f>
        <v>0</v>
      </c>
      <c r="AI162" s="41">
        <f>AL161*(1+AJ$4/12)</f>
        <v>0</v>
      </c>
      <c r="AJ162" s="41">
        <f>MAX(0,AI162-AK$4)</f>
        <v>0</v>
      </c>
      <c r="AK162" s="41">
        <f>AG162+AJ162</f>
        <v>0</v>
      </c>
      <c r="AL162" s="41">
        <f>MAX(0,MIN(AJ162,AK162-$C162))</f>
        <v>0</v>
      </c>
      <c r="AM162" s="41">
        <f>AP161*(1+AN$4/12)</f>
        <v>0</v>
      </c>
      <c r="AN162" s="41">
        <f>MAX(0,AM162-AO$4)</f>
        <v>0</v>
      </c>
      <c r="AO162" s="41">
        <f>AK162+AN162</f>
        <v>0</v>
      </c>
      <c r="AP162" s="41">
        <f>MAX(0,MIN(AN162,AO162-$C162))</f>
        <v>0</v>
      </c>
      <c r="AQ162" s="41">
        <f>AT161*(1+AR$4/12)</f>
        <v>0</v>
      </c>
      <c r="AR162" s="41">
        <f>MAX(0,AQ162-AS$4)</f>
        <v>0</v>
      </c>
      <c r="AS162" s="41">
        <f>AO162+AR162</f>
        <v>0</v>
      </c>
      <c r="AT162" s="41">
        <f>MAX(0,MIN(AR162,AS162-$C162))</f>
        <v>0</v>
      </c>
    </row>
    <row r="163">
      <c r="A163" s="40" t="n">
        <v>157</v>
      </c>
      <c r="B163" s="40" t="str">
        <f>CHOOSE(MONTH(EDATE('4 Дългове'!$D$20,A163-1)),"януари","февруари","март","април","май","юни","юли","август","септември","октомври","ноември","декември")&amp;" "&amp;YEAR(EDATE('4 Дългове'!$D$20,A163-1))&amp;" г."</f>
        <v>ноември 2039 г.</v>
      </c>
      <c r="C163" s="41">
        <f>$C$4-(G163+K163+O163+S163+W163+AA163+AE163+AI163+AM163+AQ163)+(H163+L163+P163+T163+X163+AB163+AF163+AJ163+AN163+AR163)</f>
        <v>470</v>
      </c>
      <c r="D163" s="41">
        <f>(G163+K163+O163+S163+W163+AA163+AE163+AI163+AM163+AQ163)-(J162+N162+R162+V162+Z162+AD162+AH162+AL162+AP162+AT162)</f>
        <v>0</v>
      </c>
      <c r="E163" s="41">
        <f>J163+N163+R163+V163+Z163+AD163+AH163+AL163+AP163+AT163</f>
        <v>0</v>
      </c>
      <c r="F163" s="40" t="str">
        <f>IF(AND(E163&lt;0.005,E162&gt;=0.005),A163,"")</f>
        <v/>
      </c>
      <c r="G163" s="41">
        <f>J162*(1+H$4/12)</f>
        <v>0</v>
      </c>
      <c r="H163" s="41">
        <f>MAX(0,G163-I$4)</f>
        <v>0</v>
      </c>
      <c r="I163" s="41">
        <f>H163</f>
        <v>0</v>
      </c>
      <c r="J163" s="41">
        <f>MAX(0,MIN(H163,I163-$C163))</f>
        <v>0</v>
      </c>
      <c r="K163" s="41">
        <f>N162*(1+L$4/12)</f>
        <v>0</v>
      </c>
      <c r="L163" s="41">
        <f>MAX(0,K163-M$4)</f>
        <v>0</v>
      </c>
      <c r="M163" s="41">
        <f>I163+L163</f>
        <v>0</v>
      </c>
      <c r="N163" s="41">
        <f>MAX(0,MIN(L163,M163-$C163))</f>
        <v>0</v>
      </c>
      <c r="O163" s="41">
        <f>R162*(1+P$4/12)</f>
        <v>0</v>
      </c>
      <c r="P163" s="41">
        <f>MAX(0,O163-Q$4)</f>
        <v>0</v>
      </c>
      <c r="Q163" s="41">
        <f>M163+P163</f>
        <v>0</v>
      </c>
      <c r="R163" s="41">
        <f>MAX(0,MIN(P163,Q163-$C163))</f>
        <v>0</v>
      </c>
      <c r="S163" s="41">
        <f>V162*(1+T$4/12)</f>
        <v>0</v>
      </c>
      <c r="T163" s="41">
        <f>MAX(0,S163-U$4)</f>
        <v>0</v>
      </c>
      <c r="U163" s="41">
        <f>Q163+T163</f>
        <v>0</v>
      </c>
      <c r="V163" s="41">
        <f>MAX(0,MIN(T163,U163-$C163))</f>
        <v>0</v>
      </c>
      <c r="W163" s="41">
        <f>Z162*(1+X$4/12)</f>
        <v>0</v>
      </c>
      <c r="X163" s="41">
        <f>MAX(0,W163-Y$4)</f>
        <v>0</v>
      </c>
      <c r="Y163" s="41">
        <f>U163+X163</f>
        <v>0</v>
      </c>
      <c r="Z163" s="41">
        <f>MAX(0,MIN(X163,Y163-$C163))</f>
        <v>0</v>
      </c>
      <c r="AA163" s="41">
        <f>AD162*(1+AB$4/12)</f>
        <v>0</v>
      </c>
      <c r="AB163" s="41">
        <f>MAX(0,AA163-AC$4)</f>
        <v>0</v>
      </c>
      <c r="AC163" s="41">
        <f>Y163+AB163</f>
        <v>0</v>
      </c>
      <c r="AD163" s="41">
        <f>MAX(0,MIN(AB163,AC163-$C163))</f>
        <v>0</v>
      </c>
      <c r="AE163" s="41">
        <f>AH162*(1+AF$4/12)</f>
        <v>0</v>
      </c>
      <c r="AF163" s="41">
        <f>MAX(0,AE163-AG$4)</f>
        <v>0</v>
      </c>
      <c r="AG163" s="41">
        <f>AC163+AF163</f>
        <v>0</v>
      </c>
      <c r="AH163" s="41">
        <f>MAX(0,MIN(AF163,AG163-$C163))</f>
        <v>0</v>
      </c>
      <c r="AI163" s="41">
        <f>AL162*(1+AJ$4/12)</f>
        <v>0</v>
      </c>
      <c r="AJ163" s="41">
        <f>MAX(0,AI163-AK$4)</f>
        <v>0</v>
      </c>
      <c r="AK163" s="41">
        <f>AG163+AJ163</f>
        <v>0</v>
      </c>
      <c r="AL163" s="41">
        <f>MAX(0,MIN(AJ163,AK163-$C163))</f>
        <v>0</v>
      </c>
      <c r="AM163" s="41">
        <f>AP162*(1+AN$4/12)</f>
        <v>0</v>
      </c>
      <c r="AN163" s="41">
        <f>MAX(0,AM163-AO$4)</f>
        <v>0</v>
      </c>
      <c r="AO163" s="41">
        <f>AK163+AN163</f>
        <v>0</v>
      </c>
      <c r="AP163" s="41">
        <f>MAX(0,MIN(AN163,AO163-$C163))</f>
        <v>0</v>
      </c>
      <c r="AQ163" s="41">
        <f>AT162*(1+AR$4/12)</f>
        <v>0</v>
      </c>
      <c r="AR163" s="41">
        <f>MAX(0,AQ163-AS$4)</f>
        <v>0</v>
      </c>
      <c r="AS163" s="41">
        <f>AO163+AR163</f>
        <v>0</v>
      </c>
      <c r="AT163" s="41">
        <f>MAX(0,MIN(AR163,AS163-$C163))</f>
        <v>0</v>
      </c>
    </row>
    <row r="164">
      <c r="A164" s="40" t="n">
        <v>158</v>
      </c>
      <c r="B164" s="40" t="str">
        <f>CHOOSE(MONTH(EDATE('4 Дългове'!$D$20,A164-1)),"януари","февруари","март","април","май","юни","юли","август","септември","октомври","ноември","декември")&amp;" "&amp;YEAR(EDATE('4 Дългове'!$D$20,A164-1))&amp;" г."</f>
        <v>декември 2039 г.</v>
      </c>
      <c r="C164" s="41">
        <f>$C$4-(G164+K164+O164+S164+W164+AA164+AE164+AI164+AM164+AQ164)+(H164+L164+P164+T164+X164+AB164+AF164+AJ164+AN164+AR164)</f>
        <v>470</v>
      </c>
      <c r="D164" s="41">
        <f>(G164+K164+O164+S164+W164+AA164+AE164+AI164+AM164+AQ164)-(J163+N163+R163+V163+Z163+AD163+AH163+AL163+AP163+AT163)</f>
        <v>0</v>
      </c>
      <c r="E164" s="41">
        <f>J164+N164+R164+V164+Z164+AD164+AH164+AL164+AP164+AT164</f>
        <v>0</v>
      </c>
      <c r="F164" s="40" t="str">
        <f>IF(AND(E164&lt;0.005,E163&gt;=0.005),A164,"")</f>
        <v/>
      </c>
      <c r="G164" s="41">
        <f>J163*(1+H$4/12)</f>
        <v>0</v>
      </c>
      <c r="H164" s="41">
        <f>MAX(0,G164-I$4)</f>
        <v>0</v>
      </c>
      <c r="I164" s="41">
        <f>H164</f>
        <v>0</v>
      </c>
      <c r="J164" s="41">
        <f>MAX(0,MIN(H164,I164-$C164))</f>
        <v>0</v>
      </c>
      <c r="K164" s="41">
        <f>N163*(1+L$4/12)</f>
        <v>0</v>
      </c>
      <c r="L164" s="41">
        <f>MAX(0,K164-M$4)</f>
        <v>0</v>
      </c>
      <c r="M164" s="41">
        <f>I164+L164</f>
        <v>0</v>
      </c>
      <c r="N164" s="41">
        <f>MAX(0,MIN(L164,M164-$C164))</f>
        <v>0</v>
      </c>
      <c r="O164" s="41">
        <f>R163*(1+P$4/12)</f>
        <v>0</v>
      </c>
      <c r="P164" s="41">
        <f>MAX(0,O164-Q$4)</f>
        <v>0</v>
      </c>
      <c r="Q164" s="41">
        <f>M164+P164</f>
        <v>0</v>
      </c>
      <c r="R164" s="41">
        <f>MAX(0,MIN(P164,Q164-$C164))</f>
        <v>0</v>
      </c>
      <c r="S164" s="41">
        <f>V163*(1+T$4/12)</f>
        <v>0</v>
      </c>
      <c r="T164" s="41">
        <f>MAX(0,S164-U$4)</f>
        <v>0</v>
      </c>
      <c r="U164" s="41">
        <f>Q164+T164</f>
        <v>0</v>
      </c>
      <c r="V164" s="41">
        <f>MAX(0,MIN(T164,U164-$C164))</f>
        <v>0</v>
      </c>
      <c r="W164" s="41">
        <f>Z163*(1+X$4/12)</f>
        <v>0</v>
      </c>
      <c r="X164" s="41">
        <f>MAX(0,W164-Y$4)</f>
        <v>0</v>
      </c>
      <c r="Y164" s="41">
        <f>U164+X164</f>
        <v>0</v>
      </c>
      <c r="Z164" s="41">
        <f>MAX(0,MIN(X164,Y164-$C164))</f>
        <v>0</v>
      </c>
      <c r="AA164" s="41">
        <f>AD163*(1+AB$4/12)</f>
        <v>0</v>
      </c>
      <c r="AB164" s="41">
        <f>MAX(0,AA164-AC$4)</f>
        <v>0</v>
      </c>
      <c r="AC164" s="41">
        <f>Y164+AB164</f>
        <v>0</v>
      </c>
      <c r="AD164" s="41">
        <f>MAX(0,MIN(AB164,AC164-$C164))</f>
        <v>0</v>
      </c>
      <c r="AE164" s="41">
        <f>AH163*(1+AF$4/12)</f>
        <v>0</v>
      </c>
      <c r="AF164" s="41">
        <f>MAX(0,AE164-AG$4)</f>
        <v>0</v>
      </c>
      <c r="AG164" s="41">
        <f>AC164+AF164</f>
        <v>0</v>
      </c>
      <c r="AH164" s="41">
        <f>MAX(0,MIN(AF164,AG164-$C164))</f>
        <v>0</v>
      </c>
      <c r="AI164" s="41">
        <f>AL163*(1+AJ$4/12)</f>
        <v>0</v>
      </c>
      <c r="AJ164" s="41">
        <f>MAX(0,AI164-AK$4)</f>
        <v>0</v>
      </c>
      <c r="AK164" s="41">
        <f>AG164+AJ164</f>
        <v>0</v>
      </c>
      <c r="AL164" s="41">
        <f>MAX(0,MIN(AJ164,AK164-$C164))</f>
        <v>0</v>
      </c>
      <c r="AM164" s="41">
        <f>AP163*(1+AN$4/12)</f>
        <v>0</v>
      </c>
      <c r="AN164" s="41">
        <f>MAX(0,AM164-AO$4)</f>
        <v>0</v>
      </c>
      <c r="AO164" s="41">
        <f>AK164+AN164</f>
        <v>0</v>
      </c>
      <c r="AP164" s="41">
        <f>MAX(0,MIN(AN164,AO164-$C164))</f>
        <v>0</v>
      </c>
      <c r="AQ164" s="41">
        <f>AT163*(1+AR$4/12)</f>
        <v>0</v>
      </c>
      <c r="AR164" s="41">
        <f>MAX(0,AQ164-AS$4)</f>
        <v>0</v>
      </c>
      <c r="AS164" s="41">
        <f>AO164+AR164</f>
        <v>0</v>
      </c>
      <c r="AT164" s="41">
        <f>MAX(0,MIN(AR164,AS164-$C164))</f>
        <v>0</v>
      </c>
    </row>
    <row r="165">
      <c r="A165" s="40" t="n">
        <v>159</v>
      </c>
      <c r="B165" s="40" t="str">
        <f>CHOOSE(MONTH(EDATE('4 Дългове'!$D$20,A165-1)),"януари","февруари","март","април","май","юни","юли","август","септември","октомври","ноември","декември")&amp;" "&amp;YEAR(EDATE('4 Дългове'!$D$20,A165-1))&amp;" г."</f>
        <v>януари 2040 г.</v>
      </c>
      <c r="C165" s="41">
        <f>$C$4-(G165+K165+O165+S165+W165+AA165+AE165+AI165+AM165+AQ165)+(H165+L165+P165+T165+X165+AB165+AF165+AJ165+AN165+AR165)</f>
        <v>470</v>
      </c>
      <c r="D165" s="41">
        <f>(G165+K165+O165+S165+W165+AA165+AE165+AI165+AM165+AQ165)-(J164+N164+R164+V164+Z164+AD164+AH164+AL164+AP164+AT164)</f>
        <v>0</v>
      </c>
      <c r="E165" s="41">
        <f>J165+N165+R165+V165+Z165+AD165+AH165+AL165+AP165+AT165</f>
        <v>0</v>
      </c>
      <c r="F165" s="40" t="str">
        <f>IF(AND(E165&lt;0.005,E164&gt;=0.005),A165,"")</f>
        <v/>
      </c>
      <c r="G165" s="41">
        <f>J164*(1+H$4/12)</f>
        <v>0</v>
      </c>
      <c r="H165" s="41">
        <f>MAX(0,G165-I$4)</f>
        <v>0</v>
      </c>
      <c r="I165" s="41">
        <f>H165</f>
        <v>0</v>
      </c>
      <c r="J165" s="41">
        <f>MAX(0,MIN(H165,I165-$C165))</f>
        <v>0</v>
      </c>
      <c r="K165" s="41">
        <f>N164*(1+L$4/12)</f>
        <v>0</v>
      </c>
      <c r="L165" s="41">
        <f>MAX(0,K165-M$4)</f>
        <v>0</v>
      </c>
      <c r="M165" s="41">
        <f>I165+L165</f>
        <v>0</v>
      </c>
      <c r="N165" s="41">
        <f>MAX(0,MIN(L165,M165-$C165))</f>
        <v>0</v>
      </c>
      <c r="O165" s="41">
        <f>R164*(1+P$4/12)</f>
        <v>0</v>
      </c>
      <c r="P165" s="41">
        <f>MAX(0,O165-Q$4)</f>
        <v>0</v>
      </c>
      <c r="Q165" s="41">
        <f>M165+P165</f>
        <v>0</v>
      </c>
      <c r="R165" s="41">
        <f>MAX(0,MIN(P165,Q165-$C165))</f>
        <v>0</v>
      </c>
      <c r="S165" s="41">
        <f>V164*(1+T$4/12)</f>
        <v>0</v>
      </c>
      <c r="T165" s="41">
        <f>MAX(0,S165-U$4)</f>
        <v>0</v>
      </c>
      <c r="U165" s="41">
        <f>Q165+T165</f>
        <v>0</v>
      </c>
      <c r="V165" s="41">
        <f>MAX(0,MIN(T165,U165-$C165))</f>
        <v>0</v>
      </c>
      <c r="W165" s="41">
        <f>Z164*(1+X$4/12)</f>
        <v>0</v>
      </c>
      <c r="X165" s="41">
        <f>MAX(0,W165-Y$4)</f>
        <v>0</v>
      </c>
      <c r="Y165" s="41">
        <f>U165+X165</f>
        <v>0</v>
      </c>
      <c r="Z165" s="41">
        <f>MAX(0,MIN(X165,Y165-$C165))</f>
        <v>0</v>
      </c>
      <c r="AA165" s="41">
        <f>AD164*(1+AB$4/12)</f>
        <v>0</v>
      </c>
      <c r="AB165" s="41">
        <f>MAX(0,AA165-AC$4)</f>
        <v>0</v>
      </c>
      <c r="AC165" s="41">
        <f>Y165+AB165</f>
        <v>0</v>
      </c>
      <c r="AD165" s="41">
        <f>MAX(0,MIN(AB165,AC165-$C165))</f>
        <v>0</v>
      </c>
      <c r="AE165" s="41">
        <f>AH164*(1+AF$4/12)</f>
        <v>0</v>
      </c>
      <c r="AF165" s="41">
        <f>MAX(0,AE165-AG$4)</f>
        <v>0</v>
      </c>
      <c r="AG165" s="41">
        <f>AC165+AF165</f>
        <v>0</v>
      </c>
      <c r="AH165" s="41">
        <f>MAX(0,MIN(AF165,AG165-$C165))</f>
        <v>0</v>
      </c>
      <c r="AI165" s="41">
        <f>AL164*(1+AJ$4/12)</f>
        <v>0</v>
      </c>
      <c r="AJ165" s="41">
        <f>MAX(0,AI165-AK$4)</f>
        <v>0</v>
      </c>
      <c r="AK165" s="41">
        <f>AG165+AJ165</f>
        <v>0</v>
      </c>
      <c r="AL165" s="41">
        <f>MAX(0,MIN(AJ165,AK165-$C165))</f>
        <v>0</v>
      </c>
      <c r="AM165" s="41">
        <f>AP164*(1+AN$4/12)</f>
        <v>0</v>
      </c>
      <c r="AN165" s="41">
        <f>MAX(0,AM165-AO$4)</f>
        <v>0</v>
      </c>
      <c r="AO165" s="41">
        <f>AK165+AN165</f>
        <v>0</v>
      </c>
      <c r="AP165" s="41">
        <f>MAX(0,MIN(AN165,AO165-$C165))</f>
        <v>0</v>
      </c>
      <c r="AQ165" s="41">
        <f>AT164*(1+AR$4/12)</f>
        <v>0</v>
      </c>
      <c r="AR165" s="41">
        <f>MAX(0,AQ165-AS$4)</f>
        <v>0</v>
      </c>
      <c r="AS165" s="41">
        <f>AO165+AR165</f>
        <v>0</v>
      </c>
      <c r="AT165" s="41">
        <f>MAX(0,MIN(AR165,AS165-$C165))</f>
        <v>0</v>
      </c>
    </row>
    <row r="166">
      <c r="A166" s="40" t="n">
        <v>160</v>
      </c>
      <c r="B166" s="40" t="str">
        <f>CHOOSE(MONTH(EDATE('4 Дългове'!$D$20,A166-1)),"януари","февруари","март","април","май","юни","юли","август","септември","октомври","ноември","декември")&amp;" "&amp;YEAR(EDATE('4 Дългове'!$D$20,A166-1))&amp;" г."</f>
        <v>февруари 2040 г.</v>
      </c>
      <c r="C166" s="41">
        <f>$C$4-(G166+K166+O166+S166+W166+AA166+AE166+AI166+AM166+AQ166)+(H166+L166+P166+T166+X166+AB166+AF166+AJ166+AN166+AR166)</f>
        <v>470</v>
      </c>
      <c r="D166" s="41">
        <f>(G166+K166+O166+S166+W166+AA166+AE166+AI166+AM166+AQ166)-(J165+N165+R165+V165+Z165+AD165+AH165+AL165+AP165+AT165)</f>
        <v>0</v>
      </c>
      <c r="E166" s="41">
        <f>J166+N166+R166+V166+Z166+AD166+AH166+AL166+AP166+AT166</f>
        <v>0</v>
      </c>
      <c r="F166" s="40" t="str">
        <f>IF(AND(E166&lt;0.005,E165&gt;=0.005),A166,"")</f>
        <v/>
      </c>
      <c r="G166" s="41">
        <f>J165*(1+H$4/12)</f>
        <v>0</v>
      </c>
      <c r="H166" s="41">
        <f>MAX(0,G166-I$4)</f>
        <v>0</v>
      </c>
      <c r="I166" s="41">
        <f>H166</f>
        <v>0</v>
      </c>
      <c r="J166" s="41">
        <f>MAX(0,MIN(H166,I166-$C166))</f>
        <v>0</v>
      </c>
      <c r="K166" s="41">
        <f>N165*(1+L$4/12)</f>
        <v>0</v>
      </c>
      <c r="L166" s="41">
        <f>MAX(0,K166-M$4)</f>
        <v>0</v>
      </c>
      <c r="M166" s="41">
        <f>I166+L166</f>
        <v>0</v>
      </c>
      <c r="N166" s="41">
        <f>MAX(0,MIN(L166,M166-$C166))</f>
        <v>0</v>
      </c>
      <c r="O166" s="41">
        <f>R165*(1+P$4/12)</f>
        <v>0</v>
      </c>
      <c r="P166" s="41">
        <f>MAX(0,O166-Q$4)</f>
        <v>0</v>
      </c>
      <c r="Q166" s="41">
        <f>M166+P166</f>
        <v>0</v>
      </c>
      <c r="R166" s="41">
        <f>MAX(0,MIN(P166,Q166-$C166))</f>
        <v>0</v>
      </c>
      <c r="S166" s="41">
        <f>V165*(1+T$4/12)</f>
        <v>0</v>
      </c>
      <c r="T166" s="41">
        <f>MAX(0,S166-U$4)</f>
        <v>0</v>
      </c>
      <c r="U166" s="41">
        <f>Q166+T166</f>
        <v>0</v>
      </c>
      <c r="V166" s="41">
        <f>MAX(0,MIN(T166,U166-$C166))</f>
        <v>0</v>
      </c>
      <c r="W166" s="41">
        <f>Z165*(1+X$4/12)</f>
        <v>0</v>
      </c>
      <c r="X166" s="41">
        <f>MAX(0,W166-Y$4)</f>
        <v>0</v>
      </c>
      <c r="Y166" s="41">
        <f>U166+X166</f>
        <v>0</v>
      </c>
      <c r="Z166" s="41">
        <f>MAX(0,MIN(X166,Y166-$C166))</f>
        <v>0</v>
      </c>
      <c r="AA166" s="41">
        <f>AD165*(1+AB$4/12)</f>
        <v>0</v>
      </c>
      <c r="AB166" s="41">
        <f>MAX(0,AA166-AC$4)</f>
        <v>0</v>
      </c>
      <c r="AC166" s="41">
        <f>Y166+AB166</f>
        <v>0</v>
      </c>
      <c r="AD166" s="41">
        <f>MAX(0,MIN(AB166,AC166-$C166))</f>
        <v>0</v>
      </c>
      <c r="AE166" s="41">
        <f>AH165*(1+AF$4/12)</f>
        <v>0</v>
      </c>
      <c r="AF166" s="41">
        <f>MAX(0,AE166-AG$4)</f>
        <v>0</v>
      </c>
      <c r="AG166" s="41">
        <f>AC166+AF166</f>
        <v>0</v>
      </c>
      <c r="AH166" s="41">
        <f>MAX(0,MIN(AF166,AG166-$C166))</f>
        <v>0</v>
      </c>
      <c r="AI166" s="41">
        <f>AL165*(1+AJ$4/12)</f>
        <v>0</v>
      </c>
      <c r="AJ166" s="41">
        <f>MAX(0,AI166-AK$4)</f>
        <v>0</v>
      </c>
      <c r="AK166" s="41">
        <f>AG166+AJ166</f>
        <v>0</v>
      </c>
      <c r="AL166" s="41">
        <f>MAX(0,MIN(AJ166,AK166-$C166))</f>
        <v>0</v>
      </c>
      <c r="AM166" s="41">
        <f>AP165*(1+AN$4/12)</f>
        <v>0</v>
      </c>
      <c r="AN166" s="41">
        <f>MAX(0,AM166-AO$4)</f>
        <v>0</v>
      </c>
      <c r="AO166" s="41">
        <f>AK166+AN166</f>
        <v>0</v>
      </c>
      <c r="AP166" s="41">
        <f>MAX(0,MIN(AN166,AO166-$C166))</f>
        <v>0</v>
      </c>
      <c r="AQ166" s="41">
        <f>AT165*(1+AR$4/12)</f>
        <v>0</v>
      </c>
      <c r="AR166" s="41">
        <f>MAX(0,AQ166-AS$4)</f>
        <v>0</v>
      </c>
      <c r="AS166" s="41">
        <f>AO166+AR166</f>
        <v>0</v>
      </c>
      <c r="AT166" s="41">
        <f>MAX(0,MIN(AR166,AS166-$C166))</f>
        <v>0</v>
      </c>
    </row>
    <row r="167">
      <c r="A167" s="40" t="n">
        <v>161</v>
      </c>
      <c r="B167" s="40" t="str">
        <f>CHOOSE(MONTH(EDATE('4 Дългове'!$D$20,A167-1)),"януари","февруари","март","април","май","юни","юли","август","септември","октомври","ноември","декември")&amp;" "&amp;YEAR(EDATE('4 Дългове'!$D$20,A167-1))&amp;" г."</f>
        <v>март 2040 г.</v>
      </c>
      <c r="C167" s="41">
        <f>$C$4-(G167+K167+O167+S167+W167+AA167+AE167+AI167+AM167+AQ167)+(H167+L167+P167+T167+X167+AB167+AF167+AJ167+AN167+AR167)</f>
        <v>470</v>
      </c>
      <c r="D167" s="41">
        <f>(G167+K167+O167+S167+W167+AA167+AE167+AI167+AM167+AQ167)-(J166+N166+R166+V166+Z166+AD166+AH166+AL166+AP166+AT166)</f>
        <v>0</v>
      </c>
      <c r="E167" s="41">
        <f>J167+N167+R167+V167+Z167+AD167+AH167+AL167+AP167+AT167</f>
        <v>0</v>
      </c>
      <c r="F167" s="40" t="str">
        <f>IF(AND(E167&lt;0.005,E166&gt;=0.005),A167,"")</f>
        <v/>
      </c>
      <c r="G167" s="41">
        <f>J166*(1+H$4/12)</f>
        <v>0</v>
      </c>
      <c r="H167" s="41">
        <f>MAX(0,G167-I$4)</f>
        <v>0</v>
      </c>
      <c r="I167" s="41">
        <f>H167</f>
        <v>0</v>
      </c>
      <c r="J167" s="41">
        <f>MAX(0,MIN(H167,I167-$C167))</f>
        <v>0</v>
      </c>
      <c r="K167" s="41">
        <f>N166*(1+L$4/12)</f>
        <v>0</v>
      </c>
      <c r="L167" s="41">
        <f>MAX(0,K167-M$4)</f>
        <v>0</v>
      </c>
      <c r="M167" s="41">
        <f>I167+L167</f>
        <v>0</v>
      </c>
      <c r="N167" s="41">
        <f>MAX(0,MIN(L167,M167-$C167))</f>
        <v>0</v>
      </c>
      <c r="O167" s="41">
        <f>R166*(1+P$4/12)</f>
        <v>0</v>
      </c>
      <c r="P167" s="41">
        <f>MAX(0,O167-Q$4)</f>
        <v>0</v>
      </c>
      <c r="Q167" s="41">
        <f>M167+P167</f>
        <v>0</v>
      </c>
      <c r="R167" s="41">
        <f>MAX(0,MIN(P167,Q167-$C167))</f>
        <v>0</v>
      </c>
      <c r="S167" s="41">
        <f>V166*(1+T$4/12)</f>
        <v>0</v>
      </c>
      <c r="T167" s="41">
        <f>MAX(0,S167-U$4)</f>
        <v>0</v>
      </c>
      <c r="U167" s="41">
        <f>Q167+T167</f>
        <v>0</v>
      </c>
      <c r="V167" s="41">
        <f>MAX(0,MIN(T167,U167-$C167))</f>
        <v>0</v>
      </c>
      <c r="W167" s="41">
        <f>Z166*(1+X$4/12)</f>
        <v>0</v>
      </c>
      <c r="X167" s="41">
        <f>MAX(0,W167-Y$4)</f>
        <v>0</v>
      </c>
      <c r="Y167" s="41">
        <f>U167+X167</f>
        <v>0</v>
      </c>
      <c r="Z167" s="41">
        <f>MAX(0,MIN(X167,Y167-$C167))</f>
        <v>0</v>
      </c>
      <c r="AA167" s="41">
        <f>AD166*(1+AB$4/12)</f>
        <v>0</v>
      </c>
      <c r="AB167" s="41">
        <f>MAX(0,AA167-AC$4)</f>
        <v>0</v>
      </c>
      <c r="AC167" s="41">
        <f>Y167+AB167</f>
        <v>0</v>
      </c>
      <c r="AD167" s="41">
        <f>MAX(0,MIN(AB167,AC167-$C167))</f>
        <v>0</v>
      </c>
      <c r="AE167" s="41">
        <f>AH166*(1+AF$4/12)</f>
        <v>0</v>
      </c>
      <c r="AF167" s="41">
        <f>MAX(0,AE167-AG$4)</f>
        <v>0</v>
      </c>
      <c r="AG167" s="41">
        <f>AC167+AF167</f>
        <v>0</v>
      </c>
      <c r="AH167" s="41">
        <f>MAX(0,MIN(AF167,AG167-$C167))</f>
        <v>0</v>
      </c>
      <c r="AI167" s="41">
        <f>AL166*(1+AJ$4/12)</f>
        <v>0</v>
      </c>
      <c r="AJ167" s="41">
        <f>MAX(0,AI167-AK$4)</f>
        <v>0</v>
      </c>
      <c r="AK167" s="41">
        <f>AG167+AJ167</f>
        <v>0</v>
      </c>
      <c r="AL167" s="41">
        <f>MAX(0,MIN(AJ167,AK167-$C167))</f>
        <v>0</v>
      </c>
      <c r="AM167" s="41">
        <f>AP166*(1+AN$4/12)</f>
        <v>0</v>
      </c>
      <c r="AN167" s="41">
        <f>MAX(0,AM167-AO$4)</f>
        <v>0</v>
      </c>
      <c r="AO167" s="41">
        <f>AK167+AN167</f>
        <v>0</v>
      </c>
      <c r="AP167" s="41">
        <f>MAX(0,MIN(AN167,AO167-$C167))</f>
        <v>0</v>
      </c>
      <c r="AQ167" s="41">
        <f>AT166*(1+AR$4/12)</f>
        <v>0</v>
      </c>
      <c r="AR167" s="41">
        <f>MAX(0,AQ167-AS$4)</f>
        <v>0</v>
      </c>
      <c r="AS167" s="41">
        <f>AO167+AR167</f>
        <v>0</v>
      </c>
      <c r="AT167" s="41">
        <f>MAX(0,MIN(AR167,AS167-$C167))</f>
        <v>0</v>
      </c>
    </row>
    <row r="168">
      <c r="A168" s="40" t="n">
        <v>162</v>
      </c>
      <c r="B168" s="40" t="str">
        <f>CHOOSE(MONTH(EDATE('4 Дългове'!$D$20,A168-1)),"януари","февруари","март","април","май","юни","юли","август","септември","октомври","ноември","декември")&amp;" "&amp;YEAR(EDATE('4 Дългове'!$D$20,A168-1))&amp;" г."</f>
        <v>април 2040 г.</v>
      </c>
      <c r="C168" s="41">
        <f>$C$4-(G168+K168+O168+S168+W168+AA168+AE168+AI168+AM168+AQ168)+(H168+L168+P168+T168+X168+AB168+AF168+AJ168+AN168+AR168)</f>
        <v>470</v>
      </c>
      <c r="D168" s="41">
        <f>(G168+K168+O168+S168+W168+AA168+AE168+AI168+AM168+AQ168)-(J167+N167+R167+V167+Z167+AD167+AH167+AL167+AP167+AT167)</f>
        <v>0</v>
      </c>
      <c r="E168" s="41">
        <f>J168+N168+R168+V168+Z168+AD168+AH168+AL168+AP168+AT168</f>
        <v>0</v>
      </c>
      <c r="F168" s="40" t="str">
        <f>IF(AND(E168&lt;0.005,E167&gt;=0.005),A168,"")</f>
        <v/>
      </c>
      <c r="G168" s="41">
        <f>J167*(1+H$4/12)</f>
        <v>0</v>
      </c>
      <c r="H168" s="41">
        <f>MAX(0,G168-I$4)</f>
        <v>0</v>
      </c>
      <c r="I168" s="41">
        <f>H168</f>
        <v>0</v>
      </c>
      <c r="J168" s="41">
        <f>MAX(0,MIN(H168,I168-$C168))</f>
        <v>0</v>
      </c>
      <c r="K168" s="41">
        <f>N167*(1+L$4/12)</f>
        <v>0</v>
      </c>
      <c r="L168" s="41">
        <f>MAX(0,K168-M$4)</f>
        <v>0</v>
      </c>
      <c r="M168" s="41">
        <f>I168+L168</f>
        <v>0</v>
      </c>
      <c r="N168" s="41">
        <f>MAX(0,MIN(L168,M168-$C168))</f>
        <v>0</v>
      </c>
      <c r="O168" s="41">
        <f>R167*(1+P$4/12)</f>
        <v>0</v>
      </c>
      <c r="P168" s="41">
        <f>MAX(0,O168-Q$4)</f>
        <v>0</v>
      </c>
      <c r="Q168" s="41">
        <f>M168+P168</f>
        <v>0</v>
      </c>
      <c r="R168" s="41">
        <f>MAX(0,MIN(P168,Q168-$C168))</f>
        <v>0</v>
      </c>
      <c r="S168" s="41">
        <f>V167*(1+T$4/12)</f>
        <v>0</v>
      </c>
      <c r="T168" s="41">
        <f>MAX(0,S168-U$4)</f>
        <v>0</v>
      </c>
      <c r="U168" s="41">
        <f>Q168+T168</f>
        <v>0</v>
      </c>
      <c r="V168" s="41">
        <f>MAX(0,MIN(T168,U168-$C168))</f>
        <v>0</v>
      </c>
      <c r="W168" s="41">
        <f>Z167*(1+X$4/12)</f>
        <v>0</v>
      </c>
      <c r="X168" s="41">
        <f>MAX(0,W168-Y$4)</f>
        <v>0</v>
      </c>
      <c r="Y168" s="41">
        <f>U168+X168</f>
        <v>0</v>
      </c>
      <c r="Z168" s="41">
        <f>MAX(0,MIN(X168,Y168-$C168))</f>
        <v>0</v>
      </c>
      <c r="AA168" s="41">
        <f>AD167*(1+AB$4/12)</f>
        <v>0</v>
      </c>
      <c r="AB168" s="41">
        <f>MAX(0,AA168-AC$4)</f>
        <v>0</v>
      </c>
      <c r="AC168" s="41">
        <f>Y168+AB168</f>
        <v>0</v>
      </c>
      <c r="AD168" s="41">
        <f>MAX(0,MIN(AB168,AC168-$C168))</f>
        <v>0</v>
      </c>
      <c r="AE168" s="41">
        <f>AH167*(1+AF$4/12)</f>
        <v>0</v>
      </c>
      <c r="AF168" s="41">
        <f>MAX(0,AE168-AG$4)</f>
        <v>0</v>
      </c>
      <c r="AG168" s="41">
        <f>AC168+AF168</f>
        <v>0</v>
      </c>
      <c r="AH168" s="41">
        <f>MAX(0,MIN(AF168,AG168-$C168))</f>
        <v>0</v>
      </c>
      <c r="AI168" s="41">
        <f>AL167*(1+AJ$4/12)</f>
        <v>0</v>
      </c>
      <c r="AJ168" s="41">
        <f>MAX(0,AI168-AK$4)</f>
        <v>0</v>
      </c>
      <c r="AK168" s="41">
        <f>AG168+AJ168</f>
        <v>0</v>
      </c>
      <c r="AL168" s="41">
        <f>MAX(0,MIN(AJ168,AK168-$C168))</f>
        <v>0</v>
      </c>
      <c r="AM168" s="41">
        <f>AP167*(1+AN$4/12)</f>
        <v>0</v>
      </c>
      <c r="AN168" s="41">
        <f>MAX(0,AM168-AO$4)</f>
        <v>0</v>
      </c>
      <c r="AO168" s="41">
        <f>AK168+AN168</f>
        <v>0</v>
      </c>
      <c r="AP168" s="41">
        <f>MAX(0,MIN(AN168,AO168-$C168))</f>
        <v>0</v>
      </c>
      <c r="AQ168" s="41">
        <f>AT167*(1+AR$4/12)</f>
        <v>0</v>
      </c>
      <c r="AR168" s="41">
        <f>MAX(0,AQ168-AS$4)</f>
        <v>0</v>
      </c>
      <c r="AS168" s="41">
        <f>AO168+AR168</f>
        <v>0</v>
      </c>
      <c r="AT168" s="41">
        <f>MAX(0,MIN(AR168,AS168-$C168))</f>
        <v>0</v>
      </c>
    </row>
    <row r="169">
      <c r="A169" s="40" t="n">
        <v>163</v>
      </c>
      <c r="B169" s="40" t="str">
        <f>CHOOSE(MONTH(EDATE('4 Дългове'!$D$20,A169-1)),"януари","февруари","март","април","май","юни","юли","август","септември","октомври","ноември","декември")&amp;" "&amp;YEAR(EDATE('4 Дългове'!$D$20,A169-1))&amp;" г."</f>
        <v>май 2040 г.</v>
      </c>
      <c r="C169" s="41">
        <f>$C$4-(G169+K169+O169+S169+W169+AA169+AE169+AI169+AM169+AQ169)+(H169+L169+P169+T169+X169+AB169+AF169+AJ169+AN169+AR169)</f>
        <v>470</v>
      </c>
      <c r="D169" s="41">
        <f>(G169+K169+O169+S169+W169+AA169+AE169+AI169+AM169+AQ169)-(J168+N168+R168+V168+Z168+AD168+AH168+AL168+AP168+AT168)</f>
        <v>0</v>
      </c>
      <c r="E169" s="41">
        <f>J169+N169+R169+V169+Z169+AD169+AH169+AL169+AP169+AT169</f>
        <v>0</v>
      </c>
      <c r="F169" s="40" t="str">
        <f>IF(AND(E169&lt;0.005,E168&gt;=0.005),A169,"")</f>
        <v/>
      </c>
      <c r="G169" s="41">
        <f>J168*(1+H$4/12)</f>
        <v>0</v>
      </c>
      <c r="H169" s="41">
        <f>MAX(0,G169-I$4)</f>
        <v>0</v>
      </c>
      <c r="I169" s="41">
        <f>H169</f>
        <v>0</v>
      </c>
      <c r="J169" s="41">
        <f>MAX(0,MIN(H169,I169-$C169))</f>
        <v>0</v>
      </c>
      <c r="K169" s="41">
        <f>N168*(1+L$4/12)</f>
        <v>0</v>
      </c>
      <c r="L169" s="41">
        <f>MAX(0,K169-M$4)</f>
        <v>0</v>
      </c>
      <c r="M169" s="41">
        <f>I169+L169</f>
        <v>0</v>
      </c>
      <c r="N169" s="41">
        <f>MAX(0,MIN(L169,M169-$C169))</f>
        <v>0</v>
      </c>
      <c r="O169" s="41">
        <f>R168*(1+P$4/12)</f>
        <v>0</v>
      </c>
      <c r="P169" s="41">
        <f>MAX(0,O169-Q$4)</f>
        <v>0</v>
      </c>
      <c r="Q169" s="41">
        <f>M169+P169</f>
        <v>0</v>
      </c>
      <c r="R169" s="41">
        <f>MAX(0,MIN(P169,Q169-$C169))</f>
        <v>0</v>
      </c>
      <c r="S169" s="41">
        <f>V168*(1+T$4/12)</f>
        <v>0</v>
      </c>
      <c r="T169" s="41">
        <f>MAX(0,S169-U$4)</f>
        <v>0</v>
      </c>
      <c r="U169" s="41">
        <f>Q169+T169</f>
        <v>0</v>
      </c>
      <c r="V169" s="41">
        <f>MAX(0,MIN(T169,U169-$C169))</f>
        <v>0</v>
      </c>
      <c r="W169" s="41">
        <f>Z168*(1+X$4/12)</f>
        <v>0</v>
      </c>
      <c r="X169" s="41">
        <f>MAX(0,W169-Y$4)</f>
        <v>0</v>
      </c>
      <c r="Y169" s="41">
        <f>U169+X169</f>
        <v>0</v>
      </c>
      <c r="Z169" s="41">
        <f>MAX(0,MIN(X169,Y169-$C169))</f>
        <v>0</v>
      </c>
      <c r="AA169" s="41">
        <f>AD168*(1+AB$4/12)</f>
        <v>0</v>
      </c>
      <c r="AB169" s="41">
        <f>MAX(0,AA169-AC$4)</f>
        <v>0</v>
      </c>
      <c r="AC169" s="41">
        <f>Y169+AB169</f>
        <v>0</v>
      </c>
      <c r="AD169" s="41">
        <f>MAX(0,MIN(AB169,AC169-$C169))</f>
        <v>0</v>
      </c>
      <c r="AE169" s="41">
        <f>AH168*(1+AF$4/12)</f>
        <v>0</v>
      </c>
      <c r="AF169" s="41">
        <f>MAX(0,AE169-AG$4)</f>
        <v>0</v>
      </c>
      <c r="AG169" s="41">
        <f>AC169+AF169</f>
        <v>0</v>
      </c>
      <c r="AH169" s="41">
        <f>MAX(0,MIN(AF169,AG169-$C169))</f>
        <v>0</v>
      </c>
      <c r="AI169" s="41">
        <f>AL168*(1+AJ$4/12)</f>
        <v>0</v>
      </c>
      <c r="AJ169" s="41">
        <f>MAX(0,AI169-AK$4)</f>
        <v>0</v>
      </c>
      <c r="AK169" s="41">
        <f>AG169+AJ169</f>
        <v>0</v>
      </c>
      <c r="AL169" s="41">
        <f>MAX(0,MIN(AJ169,AK169-$C169))</f>
        <v>0</v>
      </c>
      <c r="AM169" s="41">
        <f>AP168*(1+AN$4/12)</f>
        <v>0</v>
      </c>
      <c r="AN169" s="41">
        <f>MAX(0,AM169-AO$4)</f>
        <v>0</v>
      </c>
      <c r="AO169" s="41">
        <f>AK169+AN169</f>
        <v>0</v>
      </c>
      <c r="AP169" s="41">
        <f>MAX(0,MIN(AN169,AO169-$C169))</f>
        <v>0</v>
      </c>
      <c r="AQ169" s="41">
        <f>AT168*(1+AR$4/12)</f>
        <v>0</v>
      </c>
      <c r="AR169" s="41">
        <f>MAX(0,AQ169-AS$4)</f>
        <v>0</v>
      </c>
      <c r="AS169" s="41">
        <f>AO169+AR169</f>
        <v>0</v>
      </c>
      <c r="AT169" s="41">
        <f>MAX(0,MIN(AR169,AS169-$C169))</f>
        <v>0</v>
      </c>
    </row>
    <row r="170">
      <c r="A170" s="40" t="n">
        <v>164</v>
      </c>
      <c r="B170" s="40" t="str">
        <f>CHOOSE(MONTH(EDATE('4 Дългове'!$D$20,A170-1)),"януари","февруари","март","април","май","юни","юли","август","септември","октомври","ноември","декември")&amp;" "&amp;YEAR(EDATE('4 Дългове'!$D$20,A170-1))&amp;" г."</f>
        <v>юни 2040 г.</v>
      </c>
      <c r="C170" s="41">
        <f>$C$4-(G170+K170+O170+S170+W170+AA170+AE170+AI170+AM170+AQ170)+(H170+L170+P170+T170+X170+AB170+AF170+AJ170+AN170+AR170)</f>
        <v>470</v>
      </c>
      <c r="D170" s="41">
        <f>(G170+K170+O170+S170+W170+AA170+AE170+AI170+AM170+AQ170)-(J169+N169+R169+V169+Z169+AD169+AH169+AL169+AP169+AT169)</f>
        <v>0</v>
      </c>
      <c r="E170" s="41">
        <f>J170+N170+R170+V170+Z170+AD170+AH170+AL170+AP170+AT170</f>
        <v>0</v>
      </c>
      <c r="F170" s="40" t="str">
        <f>IF(AND(E170&lt;0.005,E169&gt;=0.005),A170,"")</f>
        <v/>
      </c>
      <c r="G170" s="41">
        <f>J169*(1+H$4/12)</f>
        <v>0</v>
      </c>
      <c r="H170" s="41">
        <f>MAX(0,G170-I$4)</f>
        <v>0</v>
      </c>
      <c r="I170" s="41">
        <f>H170</f>
        <v>0</v>
      </c>
      <c r="J170" s="41">
        <f>MAX(0,MIN(H170,I170-$C170))</f>
        <v>0</v>
      </c>
      <c r="K170" s="41">
        <f>N169*(1+L$4/12)</f>
        <v>0</v>
      </c>
      <c r="L170" s="41">
        <f>MAX(0,K170-M$4)</f>
        <v>0</v>
      </c>
      <c r="M170" s="41">
        <f>I170+L170</f>
        <v>0</v>
      </c>
      <c r="N170" s="41">
        <f>MAX(0,MIN(L170,M170-$C170))</f>
        <v>0</v>
      </c>
      <c r="O170" s="41">
        <f>R169*(1+P$4/12)</f>
        <v>0</v>
      </c>
      <c r="P170" s="41">
        <f>MAX(0,O170-Q$4)</f>
        <v>0</v>
      </c>
      <c r="Q170" s="41">
        <f>M170+P170</f>
        <v>0</v>
      </c>
      <c r="R170" s="41">
        <f>MAX(0,MIN(P170,Q170-$C170))</f>
        <v>0</v>
      </c>
      <c r="S170" s="41">
        <f>V169*(1+T$4/12)</f>
        <v>0</v>
      </c>
      <c r="T170" s="41">
        <f>MAX(0,S170-U$4)</f>
        <v>0</v>
      </c>
      <c r="U170" s="41">
        <f>Q170+T170</f>
        <v>0</v>
      </c>
      <c r="V170" s="41">
        <f>MAX(0,MIN(T170,U170-$C170))</f>
        <v>0</v>
      </c>
      <c r="W170" s="41">
        <f>Z169*(1+X$4/12)</f>
        <v>0</v>
      </c>
      <c r="X170" s="41">
        <f>MAX(0,W170-Y$4)</f>
        <v>0</v>
      </c>
      <c r="Y170" s="41">
        <f>U170+X170</f>
        <v>0</v>
      </c>
      <c r="Z170" s="41">
        <f>MAX(0,MIN(X170,Y170-$C170))</f>
        <v>0</v>
      </c>
      <c r="AA170" s="41">
        <f>AD169*(1+AB$4/12)</f>
        <v>0</v>
      </c>
      <c r="AB170" s="41">
        <f>MAX(0,AA170-AC$4)</f>
        <v>0</v>
      </c>
      <c r="AC170" s="41">
        <f>Y170+AB170</f>
        <v>0</v>
      </c>
      <c r="AD170" s="41">
        <f>MAX(0,MIN(AB170,AC170-$C170))</f>
        <v>0</v>
      </c>
      <c r="AE170" s="41">
        <f>AH169*(1+AF$4/12)</f>
        <v>0</v>
      </c>
      <c r="AF170" s="41">
        <f>MAX(0,AE170-AG$4)</f>
        <v>0</v>
      </c>
      <c r="AG170" s="41">
        <f>AC170+AF170</f>
        <v>0</v>
      </c>
      <c r="AH170" s="41">
        <f>MAX(0,MIN(AF170,AG170-$C170))</f>
        <v>0</v>
      </c>
      <c r="AI170" s="41">
        <f>AL169*(1+AJ$4/12)</f>
        <v>0</v>
      </c>
      <c r="AJ170" s="41">
        <f>MAX(0,AI170-AK$4)</f>
        <v>0</v>
      </c>
      <c r="AK170" s="41">
        <f>AG170+AJ170</f>
        <v>0</v>
      </c>
      <c r="AL170" s="41">
        <f>MAX(0,MIN(AJ170,AK170-$C170))</f>
        <v>0</v>
      </c>
      <c r="AM170" s="41">
        <f>AP169*(1+AN$4/12)</f>
        <v>0</v>
      </c>
      <c r="AN170" s="41">
        <f>MAX(0,AM170-AO$4)</f>
        <v>0</v>
      </c>
      <c r="AO170" s="41">
        <f>AK170+AN170</f>
        <v>0</v>
      </c>
      <c r="AP170" s="41">
        <f>MAX(0,MIN(AN170,AO170-$C170))</f>
        <v>0</v>
      </c>
      <c r="AQ170" s="41">
        <f>AT169*(1+AR$4/12)</f>
        <v>0</v>
      </c>
      <c r="AR170" s="41">
        <f>MAX(0,AQ170-AS$4)</f>
        <v>0</v>
      </c>
      <c r="AS170" s="41">
        <f>AO170+AR170</f>
        <v>0</v>
      </c>
      <c r="AT170" s="41">
        <f>MAX(0,MIN(AR170,AS170-$C170))</f>
        <v>0</v>
      </c>
    </row>
    <row r="171">
      <c r="A171" s="40" t="n">
        <v>165</v>
      </c>
      <c r="B171" s="40" t="str">
        <f>CHOOSE(MONTH(EDATE('4 Дългове'!$D$20,A171-1)),"януари","февруари","март","април","май","юни","юли","август","септември","октомври","ноември","декември")&amp;" "&amp;YEAR(EDATE('4 Дългове'!$D$20,A171-1))&amp;" г."</f>
        <v>юли 2040 г.</v>
      </c>
      <c r="C171" s="41">
        <f>$C$4-(G171+K171+O171+S171+W171+AA171+AE171+AI171+AM171+AQ171)+(H171+L171+P171+T171+X171+AB171+AF171+AJ171+AN171+AR171)</f>
        <v>470</v>
      </c>
      <c r="D171" s="41">
        <f>(G171+K171+O171+S171+W171+AA171+AE171+AI171+AM171+AQ171)-(J170+N170+R170+V170+Z170+AD170+AH170+AL170+AP170+AT170)</f>
        <v>0</v>
      </c>
      <c r="E171" s="41">
        <f>J171+N171+R171+V171+Z171+AD171+AH171+AL171+AP171+AT171</f>
        <v>0</v>
      </c>
      <c r="F171" s="40" t="str">
        <f>IF(AND(E171&lt;0.005,E170&gt;=0.005),A171,"")</f>
        <v/>
      </c>
      <c r="G171" s="41">
        <f>J170*(1+H$4/12)</f>
        <v>0</v>
      </c>
      <c r="H171" s="41">
        <f>MAX(0,G171-I$4)</f>
        <v>0</v>
      </c>
      <c r="I171" s="41">
        <f>H171</f>
        <v>0</v>
      </c>
      <c r="J171" s="41">
        <f>MAX(0,MIN(H171,I171-$C171))</f>
        <v>0</v>
      </c>
      <c r="K171" s="41">
        <f>N170*(1+L$4/12)</f>
        <v>0</v>
      </c>
      <c r="L171" s="41">
        <f>MAX(0,K171-M$4)</f>
        <v>0</v>
      </c>
      <c r="M171" s="41">
        <f>I171+L171</f>
        <v>0</v>
      </c>
      <c r="N171" s="41">
        <f>MAX(0,MIN(L171,M171-$C171))</f>
        <v>0</v>
      </c>
      <c r="O171" s="41">
        <f>R170*(1+P$4/12)</f>
        <v>0</v>
      </c>
      <c r="P171" s="41">
        <f>MAX(0,O171-Q$4)</f>
        <v>0</v>
      </c>
      <c r="Q171" s="41">
        <f>M171+P171</f>
        <v>0</v>
      </c>
      <c r="R171" s="41">
        <f>MAX(0,MIN(P171,Q171-$C171))</f>
        <v>0</v>
      </c>
      <c r="S171" s="41">
        <f>V170*(1+T$4/12)</f>
        <v>0</v>
      </c>
      <c r="T171" s="41">
        <f>MAX(0,S171-U$4)</f>
        <v>0</v>
      </c>
      <c r="U171" s="41">
        <f>Q171+T171</f>
        <v>0</v>
      </c>
      <c r="V171" s="41">
        <f>MAX(0,MIN(T171,U171-$C171))</f>
        <v>0</v>
      </c>
      <c r="W171" s="41">
        <f>Z170*(1+X$4/12)</f>
        <v>0</v>
      </c>
      <c r="X171" s="41">
        <f>MAX(0,W171-Y$4)</f>
        <v>0</v>
      </c>
      <c r="Y171" s="41">
        <f>U171+X171</f>
        <v>0</v>
      </c>
      <c r="Z171" s="41">
        <f>MAX(0,MIN(X171,Y171-$C171))</f>
        <v>0</v>
      </c>
      <c r="AA171" s="41">
        <f>AD170*(1+AB$4/12)</f>
        <v>0</v>
      </c>
      <c r="AB171" s="41">
        <f>MAX(0,AA171-AC$4)</f>
        <v>0</v>
      </c>
      <c r="AC171" s="41">
        <f>Y171+AB171</f>
        <v>0</v>
      </c>
      <c r="AD171" s="41">
        <f>MAX(0,MIN(AB171,AC171-$C171))</f>
        <v>0</v>
      </c>
      <c r="AE171" s="41">
        <f>AH170*(1+AF$4/12)</f>
        <v>0</v>
      </c>
      <c r="AF171" s="41">
        <f>MAX(0,AE171-AG$4)</f>
        <v>0</v>
      </c>
      <c r="AG171" s="41">
        <f>AC171+AF171</f>
        <v>0</v>
      </c>
      <c r="AH171" s="41">
        <f>MAX(0,MIN(AF171,AG171-$C171))</f>
        <v>0</v>
      </c>
      <c r="AI171" s="41">
        <f>AL170*(1+AJ$4/12)</f>
        <v>0</v>
      </c>
      <c r="AJ171" s="41">
        <f>MAX(0,AI171-AK$4)</f>
        <v>0</v>
      </c>
      <c r="AK171" s="41">
        <f>AG171+AJ171</f>
        <v>0</v>
      </c>
      <c r="AL171" s="41">
        <f>MAX(0,MIN(AJ171,AK171-$C171))</f>
        <v>0</v>
      </c>
      <c r="AM171" s="41">
        <f>AP170*(1+AN$4/12)</f>
        <v>0</v>
      </c>
      <c r="AN171" s="41">
        <f>MAX(0,AM171-AO$4)</f>
        <v>0</v>
      </c>
      <c r="AO171" s="41">
        <f>AK171+AN171</f>
        <v>0</v>
      </c>
      <c r="AP171" s="41">
        <f>MAX(0,MIN(AN171,AO171-$C171))</f>
        <v>0</v>
      </c>
      <c r="AQ171" s="41">
        <f>AT170*(1+AR$4/12)</f>
        <v>0</v>
      </c>
      <c r="AR171" s="41">
        <f>MAX(0,AQ171-AS$4)</f>
        <v>0</v>
      </c>
      <c r="AS171" s="41">
        <f>AO171+AR171</f>
        <v>0</v>
      </c>
      <c r="AT171" s="41">
        <f>MAX(0,MIN(AR171,AS171-$C171))</f>
        <v>0</v>
      </c>
    </row>
    <row r="172">
      <c r="A172" s="40" t="n">
        <v>166</v>
      </c>
      <c r="B172" s="40" t="str">
        <f>CHOOSE(MONTH(EDATE('4 Дългове'!$D$20,A172-1)),"януари","февруари","март","април","май","юни","юли","август","септември","октомври","ноември","декември")&amp;" "&amp;YEAR(EDATE('4 Дългове'!$D$20,A172-1))&amp;" г."</f>
        <v>август 2040 г.</v>
      </c>
      <c r="C172" s="41">
        <f>$C$4-(G172+K172+O172+S172+W172+AA172+AE172+AI172+AM172+AQ172)+(H172+L172+P172+T172+X172+AB172+AF172+AJ172+AN172+AR172)</f>
        <v>470</v>
      </c>
      <c r="D172" s="41">
        <f>(G172+K172+O172+S172+W172+AA172+AE172+AI172+AM172+AQ172)-(J171+N171+R171+V171+Z171+AD171+AH171+AL171+AP171+AT171)</f>
        <v>0</v>
      </c>
      <c r="E172" s="41">
        <f>J172+N172+R172+V172+Z172+AD172+AH172+AL172+AP172+AT172</f>
        <v>0</v>
      </c>
      <c r="F172" s="40" t="str">
        <f>IF(AND(E172&lt;0.005,E171&gt;=0.005),A172,"")</f>
        <v/>
      </c>
      <c r="G172" s="41">
        <f>J171*(1+H$4/12)</f>
        <v>0</v>
      </c>
      <c r="H172" s="41">
        <f>MAX(0,G172-I$4)</f>
        <v>0</v>
      </c>
      <c r="I172" s="41">
        <f>H172</f>
        <v>0</v>
      </c>
      <c r="J172" s="41">
        <f>MAX(0,MIN(H172,I172-$C172))</f>
        <v>0</v>
      </c>
      <c r="K172" s="41">
        <f>N171*(1+L$4/12)</f>
        <v>0</v>
      </c>
      <c r="L172" s="41">
        <f>MAX(0,K172-M$4)</f>
        <v>0</v>
      </c>
      <c r="M172" s="41">
        <f>I172+L172</f>
        <v>0</v>
      </c>
      <c r="N172" s="41">
        <f>MAX(0,MIN(L172,M172-$C172))</f>
        <v>0</v>
      </c>
      <c r="O172" s="41">
        <f>R171*(1+P$4/12)</f>
        <v>0</v>
      </c>
      <c r="P172" s="41">
        <f>MAX(0,O172-Q$4)</f>
        <v>0</v>
      </c>
      <c r="Q172" s="41">
        <f>M172+P172</f>
        <v>0</v>
      </c>
      <c r="R172" s="41">
        <f>MAX(0,MIN(P172,Q172-$C172))</f>
        <v>0</v>
      </c>
      <c r="S172" s="41">
        <f>V171*(1+T$4/12)</f>
        <v>0</v>
      </c>
      <c r="T172" s="41">
        <f>MAX(0,S172-U$4)</f>
        <v>0</v>
      </c>
      <c r="U172" s="41">
        <f>Q172+T172</f>
        <v>0</v>
      </c>
      <c r="V172" s="41">
        <f>MAX(0,MIN(T172,U172-$C172))</f>
        <v>0</v>
      </c>
      <c r="W172" s="41">
        <f>Z171*(1+X$4/12)</f>
        <v>0</v>
      </c>
      <c r="X172" s="41">
        <f>MAX(0,W172-Y$4)</f>
        <v>0</v>
      </c>
      <c r="Y172" s="41">
        <f>U172+X172</f>
        <v>0</v>
      </c>
      <c r="Z172" s="41">
        <f>MAX(0,MIN(X172,Y172-$C172))</f>
        <v>0</v>
      </c>
      <c r="AA172" s="41">
        <f>AD171*(1+AB$4/12)</f>
        <v>0</v>
      </c>
      <c r="AB172" s="41">
        <f>MAX(0,AA172-AC$4)</f>
        <v>0</v>
      </c>
      <c r="AC172" s="41">
        <f>Y172+AB172</f>
        <v>0</v>
      </c>
      <c r="AD172" s="41">
        <f>MAX(0,MIN(AB172,AC172-$C172))</f>
        <v>0</v>
      </c>
      <c r="AE172" s="41">
        <f>AH171*(1+AF$4/12)</f>
        <v>0</v>
      </c>
      <c r="AF172" s="41">
        <f>MAX(0,AE172-AG$4)</f>
        <v>0</v>
      </c>
      <c r="AG172" s="41">
        <f>AC172+AF172</f>
        <v>0</v>
      </c>
      <c r="AH172" s="41">
        <f>MAX(0,MIN(AF172,AG172-$C172))</f>
        <v>0</v>
      </c>
      <c r="AI172" s="41">
        <f>AL171*(1+AJ$4/12)</f>
        <v>0</v>
      </c>
      <c r="AJ172" s="41">
        <f>MAX(0,AI172-AK$4)</f>
        <v>0</v>
      </c>
      <c r="AK172" s="41">
        <f>AG172+AJ172</f>
        <v>0</v>
      </c>
      <c r="AL172" s="41">
        <f>MAX(0,MIN(AJ172,AK172-$C172))</f>
        <v>0</v>
      </c>
      <c r="AM172" s="41">
        <f>AP171*(1+AN$4/12)</f>
        <v>0</v>
      </c>
      <c r="AN172" s="41">
        <f>MAX(0,AM172-AO$4)</f>
        <v>0</v>
      </c>
      <c r="AO172" s="41">
        <f>AK172+AN172</f>
        <v>0</v>
      </c>
      <c r="AP172" s="41">
        <f>MAX(0,MIN(AN172,AO172-$C172))</f>
        <v>0</v>
      </c>
      <c r="AQ172" s="41">
        <f>AT171*(1+AR$4/12)</f>
        <v>0</v>
      </c>
      <c r="AR172" s="41">
        <f>MAX(0,AQ172-AS$4)</f>
        <v>0</v>
      </c>
      <c r="AS172" s="41">
        <f>AO172+AR172</f>
        <v>0</v>
      </c>
      <c r="AT172" s="41">
        <f>MAX(0,MIN(AR172,AS172-$C172))</f>
        <v>0</v>
      </c>
    </row>
    <row r="173">
      <c r="A173" s="40" t="n">
        <v>167</v>
      </c>
      <c r="B173" s="40" t="str">
        <f>CHOOSE(MONTH(EDATE('4 Дългове'!$D$20,A173-1)),"януари","февруари","март","април","май","юни","юли","август","септември","октомври","ноември","декември")&amp;" "&amp;YEAR(EDATE('4 Дългове'!$D$20,A173-1))&amp;" г."</f>
        <v>септември 2040 г.</v>
      </c>
      <c r="C173" s="41">
        <f>$C$4-(G173+K173+O173+S173+W173+AA173+AE173+AI173+AM173+AQ173)+(H173+L173+P173+T173+X173+AB173+AF173+AJ173+AN173+AR173)</f>
        <v>470</v>
      </c>
      <c r="D173" s="41">
        <f>(G173+K173+O173+S173+W173+AA173+AE173+AI173+AM173+AQ173)-(J172+N172+R172+V172+Z172+AD172+AH172+AL172+AP172+AT172)</f>
        <v>0</v>
      </c>
      <c r="E173" s="41">
        <f>J173+N173+R173+V173+Z173+AD173+AH173+AL173+AP173+AT173</f>
        <v>0</v>
      </c>
      <c r="F173" s="40" t="str">
        <f>IF(AND(E173&lt;0.005,E172&gt;=0.005),A173,"")</f>
        <v/>
      </c>
      <c r="G173" s="41">
        <f>J172*(1+H$4/12)</f>
        <v>0</v>
      </c>
      <c r="H173" s="41">
        <f>MAX(0,G173-I$4)</f>
        <v>0</v>
      </c>
      <c r="I173" s="41">
        <f>H173</f>
        <v>0</v>
      </c>
      <c r="J173" s="41">
        <f>MAX(0,MIN(H173,I173-$C173))</f>
        <v>0</v>
      </c>
      <c r="K173" s="41">
        <f>N172*(1+L$4/12)</f>
        <v>0</v>
      </c>
      <c r="L173" s="41">
        <f>MAX(0,K173-M$4)</f>
        <v>0</v>
      </c>
      <c r="M173" s="41">
        <f>I173+L173</f>
        <v>0</v>
      </c>
      <c r="N173" s="41">
        <f>MAX(0,MIN(L173,M173-$C173))</f>
        <v>0</v>
      </c>
      <c r="O173" s="41">
        <f>R172*(1+P$4/12)</f>
        <v>0</v>
      </c>
      <c r="P173" s="41">
        <f>MAX(0,O173-Q$4)</f>
        <v>0</v>
      </c>
      <c r="Q173" s="41">
        <f>M173+P173</f>
        <v>0</v>
      </c>
      <c r="R173" s="41">
        <f>MAX(0,MIN(P173,Q173-$C173))</f>
        <v>0</v>
      </c>
      <c r="S173" s="41">
        <f>V172*(1+T$4/12)</f>
        <v>0</v>
      </c>
      <c r="T173" s="41">
        <f>MAX(0,S173-U$4)</f>
        <v>0</v>
      </c>
      <c r="U173" s="41">
        <f>Q173+T173</f>
        <v>0</v>
      </c>
      <c r="V173" s="41">
        <f>MAX(0,MIN(T173,U173-$C173))</f>
        <v>0</v>
      </c>
      <c r="W173" s="41">
        <f>Z172*(1+X$4/12)</f>
        <v>0</v>
      </c>
      <c r="X173" s="41">
        <f>MAX(0,W173-Y$4)</f>
        <v>0</v>
      </c>
      <c r="Y173" s="41">
        <f>U173+X173</f>
        <v>0</v>
      </c>
      <c r="Z173" s="41">
        <f>MAX(0,MIN(X173,Y173-$C173))</f>
        <v>0</v>
      </c>
      <c r="AA173" s="41">
        <f>AD172*(1+AB$4/12)</f>
        <v>0</v>
      </c>
      <c r="AB173" s="41">
        <f>MAX(0,AA173-AC$4)</f>
        <v>0</v>
      </c>
      <c r="AC173" s="41">
        <f>Y173+AB173</f>
        <v>0</v>
      </c>
      <c r="AD173" s="41">
        <f>MAX(0,MIN(AB173,AC173-$C173))</f>
        <v>0</v>
      </c>
      <c r="AE173" s="41">
        <f>AH172*(1+AF$4/12)</f>
        <v>0</v>
      </c>
      <c r="AF173" s="41">
        <f>MAX(0,AE173-AG$4)</f>
        <v>0</v>
      </c>
      <c r="AG173" s="41">
        <f>AC173+AF173</f>
        <v>0</v>
      </c>
      <c r="AH173" s="41">
        <f>MAX(0,MIN(AF173,AG173-$C173))</f>
        <v>0</v>
      </c>
      <c r="AI173" s="41">
        <f>AL172*(1+AJ$4/12)</f>
        <v>0</v>
      </c>
      <c r="AJ173" s="41">
        <f>MAX(0,AI173-AK$4)</f>
        <v>0</v>
      </c>
      <c r="AK173" s="41">
        <f>AG173+AJ173</f>
        <v>0</v>
      </c>
      <c r="AL173" s="41">
        <f>MAX(0,MIN(AJ173,AK173-$C173))</f>
        <v>0</v>
      </c>
      <c r="AM173" s="41">
        <f>AP172*(1+AN$4/12)</f>
        <v>0</v>
      </c>
      <c r="AN173" s="41">
        <f>MAX(0,AM173-AO$4)</f>
        <v>0</v>
      </c>
      <c r="AO173" s="41">
        <f>AK173+AN173</f>
        <v>0</v>
      </c>
      <c r="AP173" s="41">
        <f>MAX(0,MIN(AN173,AO173-$C173))</f>
        <v>0</v>
      </c>
      <c r="AQ173" s="41">
        <f>AT172*(1+AR$4/12)</f>
        <v>0</v>
      </c>
      <c r="AR173" s="41">
        <f>MAX(0,AQ173-AS$4)</f>
        <v>0</v>
      </c>
      <c r="AS173" s="41">
        <f>AO173+AR173</f>
        <v>0</v>
      </c>
      <c r="AT173" s="41">
        <f>MAX(0,MIN(AR173,AS173-$C173))</f>
        <v>0</v>
      </c>
    </row>
    <row r="174">
      <c r="A174" s="40" t="n">
        <v>168</v>
      </c>
      <c r="B174" s="40" t="str">
        <f>CHOOSE(MONTH(EDATE('4 Дългове'!$D$20,A174-1)),"януари","февруари","март","април","май","юни","юли","август","септември","октомври","ноември","декември")&amp;" "&amp;YEAR(EDATE('4 Дългове'!$D$20,A174-1))&amp;" г."</f>
        <v>октомври 2040 г.</v>
      </c>
      <c r="C174" s="41">
        <f>$C$4-(G174+K174+O174+S174+W174+AA174+AE174+AI174+AM174+AQ174)+(H174+L174+P174+T174+X174+AB174+AF174+AJ174+AN174+AR174)</f>
        <v>470</v>
      </c>
      <c r="D174" s="41">
        <f>(G174+K174+O174+S174+W174+AA174+AE174+AI174+AM174+AQ174)-(J173+N173+R173+V173+Z173+AD173+AH173+AL173+AP173+AT173)</f>
        <v>0</v>
      </c>
      <c r="E174" s="41">
        <f>J174+N174+R174+V174+Z174+AD174+AH174+AL174+AP174+AT174</f>
        <v>0</v>
      </c>
      <c r="F174" s="40" t="str">
        <f>IF(AND(E174&lt;0.005,E173&gt;=0.005),A174,"")</f>
        <v/>
      </c>
      <c r="G174" s="41">
        <f>J173*(1+H$4/12)</f>
        <v>0</v>
      </c>
      <c r="H174" s="41">
        <f>MAX(0,G174-I$4)</f>
        <v>0</v>
      </c>
      <c r="I174" s="41">
        <f>H174</f>
        <v>0</v>
      </c>
      <c r="J174" s="41">
        <f>MAX(0,MIN(H174,I174-$C174))</f>
        <v>0</v>
      </c>
      <c r="K174" s="41">
        <f>N173*(1+L$4/12)</f>
        <v>0</v>
      </c>
      <c r="L174" s="41">
        <f>MAX(0,K174-M$4)</f>
        <v>0</v>
      </c>
      <c r="M174" s="41">
        <f>I174+L174</f>
        <v>0</v>
      </c>
      <c r="N174" s="41">
        <f>MAX(0,MIN(L174,M174-$C174))</f>
        <v>0</v>
      </c>
      <c r="O174" s="41">
        <f>R173*(1+P$4/12)</f>
        <v>0</v>
      </c>
      <c r="P174" s="41">
        <f>MAX(0,O174-Q$4)</f>
        <v>0</v>
      </c>
      <c r="Q174" s="41">
        <f>M174+P174</f>
        <v>0</v>
      </c>
      <c r="R174" s="41">
        <f>MAX(0,MIN(P174,Q174-$C174))</f>
        <v>0</v>
      </c>
      <c r="S174" s="41">
        <f>V173*(1+T$4/12)</f>
        <v>0</v>
      </c>
      <c r="T174" s="41">
        <f>MAX(0,S174-U$4)</f>
        <v>0</v>
      </c>
      <c r="U174" s="41">
        <f>Q174+T174</f>
        <v>0</v>
      </c>
      <c r="V174" s="41">
        <f>MAX(0,MIN(T174,U174-$C174))</f>
        <v>0</v>
      </c>
      <c r="W174" s="41">
        <f>Z173*(1+X$4/12)</f>
        <v>0</v>
      </c>
      <c r="X174" s="41">
        <f>MAX(0,W174-Y$4)</f>
        <v>0</v>
      </c>
      <c r="Y174" s="41">
        <f>U174+X174</f>
        <v>0</v>
      </c>
      <c r="Z174" s="41">
        <f>MAX(0,MIN(X174,Y174-$C174))</f>
        <v>0</v>
      </c>
      <c r="AA174" s="41">
        <f>AD173*(1+AB$4/12)</f>
        <v>0</v>
      </c>
      <c r="AB174" s="41">
        <f>MAX(0,AA174-AC$4)</f>
        <v>0</v>
      </c>
      <c r="AC174" s="41">
        <f>Y174+AB174</f>
        <v>0</v>
      </c>
      <c r="AD174" s="41">
        <f>MAX(0,MIN(AB174,AC174-$C174))</f>
        <v>0</v>
      </c>
      <c r="AE174" s="41">
        <f>AH173*(1+AF$4/12)</f>
        <v>0</v>
      </c>
      <c r="AF174" s="41">
        <f>MAX(0,AE174-AG$4)</f>
        <v>0</v>
      </c>
      <c r="AG174" s="41">
        <f>AC174+AF174</f>
        <v>0</v>
      </c>
      <c r="AH174" s="41">
        <f>MAX(0,MIN(AF174,AG174-$C174))</f>
        <v>0</v>
      </c>
      <c r="AI174" s="41">
        <f>AL173*(1+AJ$4/12)</f>
        <v>0</v>
      </c>
      <c r="AJ174" s="41">
        <f>MAX(0,AI174-AK$4)</f>
        <v>0</v>
      </c>
      <c r="AK174" s="41">
        <f>AG174+AJ174</f>
        <v>0</v>
      </c>
      <c r="AL174" s="41">
        <f>MAX(0,MIN(AJ174,AK174-$C174))</f>
        <v>0</v>
      </c>
      <c r="AM174" s="41">
        <f>AP173*(1+AN$4/12)</f>
        <v>0</v>
      </c>
      <c r="AN174" s="41">
        <f>MAX(0,AM174-AO$4)</f>
        <v>0</v>
      </c>
      <c r="AO174" s="41">
        <f>AK174+AN174</f>
        <v>0</v>
      </c>
      <c r="AP174" s="41">
        <f>MAX(0,MIN(AN174,AO174-$C174))</f>
        <v>0</v>
      </c>
      <c r="AQ174" s="41">
        <f>AT173*(1+AR$4/12)</f>
        <v>0</v>
      </c>
      <c r="AR174" s="41">
        <f>MAX(0,AQ174-AS$4)</f>
        <v>0</v>
      </c>
      <c r="AS174" s="41">
        <f>AO174+AR174</f>
        <v>0</v>
      </c>
      <c r="AT174" s="41">
        <f>MAX(0,MIN(AR174,AS174-$C174))</f>
        <v>0</v>
      </c>
    </row>
    <row r="175">
      <c r="A175" s="40" t="n">
        <v>169</v>
      </c>
      <c r="B175" s="40" t="str">
        <f>CHOOSE(MONTH(EDATE('4 Дългове'!$D$20,A175-1)),"януари","февруари","март","април","май","юни","юли","август","септември","октомври","ноември","декември")&amp;" "&amp;YEAR(EDATE('4 Дългове'!$D$20,A175-1))&amp;" г."</f>
        <v>ноември 2040 г.</v>
      </c>
      <c r="C175" s="41">
        <f>$C$4-(G175+K175+O175+S175+W175+AA175+AE175+AI175+AM175+AQ175)+(H175+L175+P175+T175+X175+AB175+AF175+AJ175+AN175+AR175)</f>
        <v>470</v>
      </c>
      <c r="D175" s="41">
        <f>(G175+K175+O175+S175+W175+AA175+AE175+AI175+AM175+AQ175)-(J174+N174+R174+V174+Z174+AD174+AH174+AL174+AP174+AT174)</f>
        <v>0</v>
      </c>
      <c r="E175" s="41">
        <f>J175+N175+R175+V175+Z175+AD175+AH175+AL175+AP175+AT175</f>
        <v>0</v>
      </c>
      <c r="F175" s="40" t="str">
        <f>IF(AND(E175&lt;0.005,E174&gt;=0.005),A175,"")</f>
        <v/>
      </c>
      <c r="G175" s="41">
        <f>J174*(1+H$4/12)</f>
        <v>0</v>
      </c>
      <c r="H175" s="41">
        <f>MAX(0,G175-I$4)</f>
        <v>0</v>
      </c>
      <c r="I175" s="41">
        <f>H175</f>
        <v>0</v>
      </c>
      <c r="J175" s="41">
        <f>MAX(0,MIN(H175,I175-$C175))</f>
        <v>0</v>
      </c>
      <c r="K175" s="41">
        <f>N174*(1+L$4/12)</f>
        <v>0</v>
      </c>
      <c r="L175" s="41">
        <f>MAX(0,K175-M$4)</f>
        <v>0</v>
      </c>
      <c r="M175" s="41">
        <f>I175+L175</f>
        <v>0</v>
      </c>
      <c r="N175" s="41">
        <f>MAX(0,MIN(L175,M175-$C175))</f>
        <v>0</v>
      </c>
      <c r="O175" s="41">
        <f>R174*(1+P$4/12)</f>
        <v>0</v>
      </c>
      <c r="P175" s="41">
        <f>MAX(0,O175-Q$4)</f>
        <v>0</v>
      </c>
      <c r="Q175" s="41">
        <f>M175+P175</f>
        <v>0</v>
      </c>
      <c r="R175" s="41">
        <f>MAX(0,MIN(P175,Q175-$C175))</f>
        <v>0</v>
      </c>
      <c r="S175" s="41">
        <f>V174*(1+T$4/12)</f>
        <v>0</v>
      </c>
      <c r="T175" s="41">
        <f>MAX(0,S175-U$4)</f>
        <v>0</v>
      </c>
      <c r="U175" s="41">
        <f>Q175+T175</f>
        <v>0</v>
      </c>
      <c r="V175" s="41">
        <f>MAX(0,MIN(T175,U175-$C175))</f>
        <v>0</v>
      </c>
      <c r="W175" s="41">
        <f>Z174*(1+X$4/12)</f>
        <v>0</v>
      </c>
      <c r="X175" s="41">
        <f>MAX(0,W175-Y$4)</f>
        <v>0</v>
      </c>
      <c r="Y175" s="41">
        <f>U175+X175</f>
        <v>0</v>
      </c>
      <c r="Z175" s="41">
        <f>MAX(0,MIN(X175,Y175-$C175))</f>
        <v>0</v>
      </c>
      <c r="AA175" s="41">
        <f>AD174*(1+AB$4/12)</f>
        <v>0</v>
      </c>
      <c r="AB175" s="41">
        <f>MAX(0,AA175-AC$4)</f>
        <v>0</v>
      </c>
      <c r="AC175" s="41">
        <f>Y175+AB175</f>
        <v>0</v>
      </c>
      <c r="AD175" s="41">
        <f>MAX(0,MIN(AB175,AC175-$C175))</f>
        <v>0</v>
      </c>
      <c r="AE175" s="41">
        <f>AH174*(1+AF$4/12)</f>
        <v>0</v>
      </c>
      <c r="AF175" s="41">
        <f>MAX(0,AE175-AG$4)</f>
        <v>0</v>
      </c>
      <c r="AG175" s="41">
        <f>AC175+AF175</f>
        <v>0</v>
      </c>
      <c r="AH175" s="41">
        <f>MAX(0,MIN(AF175,AG175-$C175))</f>
        <v>0</v>
      </c>
      <c r="AI175" s="41">
        <f>AL174*(1+AJ$4/12)</f>
        <v>0</v>
      </c>
      <c r="AJ175" s="41">
        <f>MAX(0,AI175-AK$4)</f>
        <v>0</v>
      </c>
      <c r="AK175" s="41">
        <f>AG175+AJ175</f>
        <v>0</v>
      </c>
      <c r="AL175" s="41">
        <f>MAX(0,MIN(AJ175,AK175-$C175))</f>
        <v>0</v>
      </c>
      <c r="AM175" s="41">
        <f>AP174*(1+AN$4/12)</f>
        <v>0</v>
      </c>
      <c r="AN175" s="41">
        <f>MAX(0,AM175-AO$4)</f>
        <v>0</v>
      </c>
      <c r="AO175" s="41">
        <f>AK175+AN175</f>
        <v>0</v>
      </c>
      <c r="AP175" s="41">
        <f>MAX(0,MIN(AN175,AO175-$C175))</f>
        <v>0</v>
      </c>
      <c r="AQ175" s="41">
        <f>AT174*(1+AR$4/12)</f>
        <v>0</v>
      </c>
      <c r="AR175" s="41">
        <f>MAX(0,AQ175-AS$4)</f>
        <v>0</v>
      </c>
      <c r="AS175" s="41">
        <f>AO175+AR175</f>
        <v>0</v>
      </c>
      <c r="AT175" s="41">
        <f>MAX(0,MIN(AR175,AS175-$C175))</f>
        <v>0</v>
      </c>
    </row>
    <row r="176">
      <c r="A176" s="40" t="n">
        <v>170</v>
      </c>
      <c r="B176" s="40" t="str">
        <f>CHOOSE(MONTH(EDATE('4 Дългове'!$D$20,A176-1)),"януари","февруари","март","април","май","юни","юли","август","септември","октомври","ноември","декември")&amp;" "&amp;YEAR(EDATE('4 Дългове'!$D$20,A176-1))&amp;" г."</f>
        <v>декември 2040 г.</v>
      </c>
      <c r="C176" s="41">
        <f>$C$4-(G176+K176+O176+S176+W176+AA176+AE176+AI176+AM176+AQ176)+(H176+L176+P176+T176+X176+AB176+AF176+AJ176+AN176+AR176)</f>
        <v>470</v>
      </c>
      <c r="D176" s="41">
        <f>(G176+K176+O176+S176+W176+AA176+AE176+AI176+AM176+AQ176)-(J175+N175+R175+V175+Z175+AD175+AH175+AL175+AP175+AT175)</f>
        <v>0</v>
      </c>
      <c r="E176" s="41">
        <f>J176+N176+R176+V176+Z176+AD176+AH176+AL176+AP176+AT176</f>
        <v>0</v>
      </c>
      <c r="F176" s="40" t="str">
        <f>IF(AND(E176&lt;0.005,E175&gt;=0.005),A176,"")</f>
        <v/>
      </c>
      <c r="G176" s="41">
        <f>J175*(1+H$4/12)</f>
        <v>0</v>
      </c>
      <c r="H176" s="41">
        <f>MAX(0,G176-I$4)</f>
        <v>0</v>
      </c>
      <c r="I176" s="41">
        <f>H176</f>
        <v>0</v>
      </c>
      <c r="J176" s="41">
        <f>MAX(0,MIN(H176,I176-$C176))</f>
        <v>0</v>
      </c>
      <c r="K176" s="41">
        <f>N175*(1+L$4/12)</f>
        <v>0</v>
      </c>
      <c r="L176" s="41">
        <f>MAX(0,K176-M$4)</f>
        <v>0</v>
      </c>
      <c r="M176" s="41">
        <f>I176+L176</f>
        <v>0</v>
      </c>
      <c r="N176" s="41">
        <f>MAX(0,MIN(L176,M176-$C176))</f>
        <v>0</v>
      </c>
      <c r="O176" s="41">
        <f>R175*(1+P$4/12)</f>
        <v>0</v>
      </c>
      <c r="P176" s="41">
        <f>MAX(0,O176-Q$4)</f>
        <v>0</v>
      </c>
      <c r="Q176" s="41">
        <f>M176+P176</f>
        <v>0</v>
      </c>
      <c r="R176" s="41">
        <f>MAX(0,MIN(P176,Q176-$C176))</f>
        <v>0</v>
      </c>
      <c r="S176" s="41">
        <f>V175*(1+T$4/12)</f>
        <v>0</v>
      </c>
      <c r="T176" s="41">
        <f>MAX(0,S176-U$4)</f>
        <v>0</v>
      </c>
      <c r="U176" s="41">
        <f>Q176+T176</f>
        <v>0</v>
      </c>
      <c r="V176" s="41">
        <f>MAX(0,MIN(T176,U176-$C176))</f>
        <v>0</v>
      </c>
      <c r="W176" s="41">
        <f>Z175*(1+X$4/12)</f>
        <v>0</v>
      </c>
      <c r="X176" s="41">
        <f>MAX(0,W176-Y$4)</f>
        <v>0</v>
      </c>
      <c r="Y176" s="41">
        <f>U176+X176</f>
        <v>0</v>
      </c>
      <c r="Z176" s="41">
        <f>MAX(0,MIN(X176,Y176-$C176))</f>
        <v>0</v>
      </c>
      <c r="AA176" s="41">
        <f>AD175*(1+AB$4/12)</f>
        <v>0</v>
      </c>
      <c r="AB176" s="41">
        <f>MAX(0,AA176-AC$4)</f>
        <v>0</v>
      </c>
      <c r="AC176" s="41">
        <f>Y176+AB176</f>
        <v>0</v>
      </c>
      <c r="AD176" s="41">
        <f>MAX(0,MIN(AB176,AC176-$C176))</f>
        <v>0</v>
      </c>
      <c r="AE176" s="41">
        <f>AH175*(1+AF$4/12)</f>
        <v>0</v>
      </c>
      <c r="AF176" s="41">
        <f>MAX(0,AE176-AG$4)</f>
        <v>0</v>
      </c>
      <c r="AG176" s="41">
        <f>AC176+AF176</f>
        <v>0</v>
      </c>
      <c r="AH176" s="41">
        <f>MAX(0,MIN(AF176,AG176-$C176))</f>
        <v>0</v>
      </c>
      <c r="AI176" s="41">
        <f>AL175*(1+AJ$4/12)</f>
        <v>0</v>
      </c>
      <c r="AJ176" s="41">
        <f>MAX(0,AI176-AK$4)</f>
        <v>0</v>
      </c>
      <c r="AK176" s="41">
        <f>AG176+AJ176</f>
        <v>0</v>
      </c>
      <c r="AL176" s="41">
        <f>MAX(0,MIN(AJ176,AK176-$C176))</f>
        <v>0</v>
      </c>
      <c r="AM176" s="41">
        <f>AP175*(1+AN$4/12)</f>
        <v>0</v>
      </c>
      <c r="AN176" s="41">
        <f>MAX(0,AM176-AO$4)</f>
        <v>0</v>
      </c>
      <c r="AO176" s="41">
        <f>AK176+AN176</f>
        <v>0</v>
      </c>
      <c r="AP176" s="41">
        <f>MAX(0,MIN(AN176,AO176-$C176))</f>
        <v>0</v>
      </c>
      <c r="AQ176" s="41">
        <f>AT175*(1+AR$4/12)</f>
        <v>0</v>
      </c>
      <c r="AR176" s="41">
        <f>MAX(0,AQ176-AS$4)</f>
        <v>0</v>
      </c>
      <c r="AS176" s="41">
        <f>AO176+AR176</f>
        <v>0</v>
      </c>
      <c r="AT176" s="41">
        <f>MAX(0,MIN(AR176,AS176-$C176))</f>
        <v>0</v>
      </c>
    </row>
    <row r="177">
      <c r="A177" s="40" t="n">
        <v>171</v>
      </c>
      <c r="B177" s="40" t="str">
        <f>CHOOSE(MONTH(EDATE('4 Дългове'!$D$20,A177-1)),"януари","февруари","март","април","май","юни","юли","август","септември","октомври","ноември","декември")&amp;" "&amp;YEAR(EDATE('4 Дългове'!$D$20,A177-1))&amp;" г."</f>
        <v>януари 2041 г.</v>
      </c>
      <c r="C177" s="41">
        <f>$C$4-(G177+K177+O177+S177+W177+AA177+AE177+AI177+AM177+AQ177)+(H177+L177+P177+T177+X177+AB177+AF177+AJ177+AN177+AR177)</f>
        <v>470</v>
      </c>
      <c r="D177" s="41">
        <f>(G177+K177+O177+S177+W177+AA177+AE177+AI177+AM177+AQ177)-(J176+N176+R176+V176+Z176+AD176+AH176+AL176+AP176+AT176)</f>
        <v>0</v>
      </c>
      <c r="E177" s="41">
        <f>J177+N177+R177+V177+Z177+AD177+AH177+AL177+AP177+AT177</f>
        <v>0</v>
      </c>
      <c r="F177" s="40" t="str">
        <f>IF(AND(E177&lt;0.005,E176&gt;=0.005),A177,"")</f>
        <v/>
      </c>
      <c r="G177" s="41">
        <f>J176*(1+H$4/12)</f>
        <v>0</v>
      </c>
      <c r="H177" s="41">
        <f>MAX(0,G177-I$4)</f>
        <v>0</v>
      </c>
      <c r="I177" s="41">
        <f>H177</f>
        <v>0</v>
      </c>
      <c r="J177" s="41">
        <f>MAX(0,MIN(H177,I177-$C177))</f>
        <v>0</v>
      </c>
      <c r="K177" s="41">
        <f>N176*(1+L$4/12)</f>
        <v>0</v>
      </c>
      <c r="L177" s="41">
        <f>MAX(0,K177-M$4)</f>
        <v>0</v>
      </c>
      <c r="M177" s="41">
        <f>I177+L177</f>
        <v>0</v>
      </c>
      <c r="N177" s="41">
        <f>MAX(0,MIN(L177,M177-$C177))</f>
        <v>0</v>
      </c>
      <c r="O177" s="41">
        <f>R176*(1+P$4/12)</f>
        <v>0</v>
      </c>
      <c r="P177" s="41">
        <f>MAX(0,O177-Q$4)</f>
        <v>0</v>
      </c>
      <c r="Q177" s="41">
        <f>M177+P177</f>
        <v>0</v>
      </c>
      <c r="R177" s="41">
        <f>MAX(0,MIN(P177,Q177-$C177))</f>
        <v>0</v>
      </c>
      <c r="S177" s="41">
        <f>V176*(1+T$4/12)</f>
        <v>0</v>
      </c>
      <c r="T177" s="41">
        <f>MAX(0,S177-U$4)</f>
        <v>0</v>
      </c>
      <c r="U177" s="41">
        <f>Q177+T177</f>
        <v>0</v>
      </c>
      <c r="V177" s="41">
        <f>MAX(0,MIN(T177,U177-$C177))</f>
        <v>0</v>
      </c>
      <c r="W177" s="41">
        <f>Z176*(1+X$4/12)</f>
        <v>0</v>
      </c>
      <c r="X177" s="41">
        <f>MAX(0,W177-Y$4)</f>
        <v>0</v>
      </c>
      <c r="Y177" s="41">
        <f>U177+X177</f>
        <v>0</v>
      </c>
      <c r="Z177" s="41">
        <f>MAX(0,MIN(X177,Y177-$C177))</f>
        <v>0</v>
      </c>
      <c r="AA177" s="41">
        <f>AD176*(1+AB$4/12)</f>
        <v>0</v>
      </c>
      <c r="AB177" s="41">
        <f>MAX(0,AA177-AC$4)</f>
        <v>0</v>
      </c>
      <c r="AC177" s="41">
        <f>Y177+AB177</f>
        <v>0</v>
      </c>
      <c r="AD177" s="41">
        <f>MAX(0,MIN(AB177,AC177-$C177))</f>
        <v>0</v>
      </c>
      <c r="AE177" s="41">
        <f>AH176*(1+AF$4/12)</f>
        <v>0</v>
      </c>
      <c r="AF177" s="41">
        <f>MAX(0,AE177-AG$4)</f>
        <v>0</v>
      </c>
      <c r="AG177" s="41">
        <f>AC177+AF177</f>
        <v>0</v>
      </c>
      <c r="AH177" s="41">
        <f>MAX(0,MIN(AF177,AG177-$C177))</f>
        <v>0</v>
      </c>
      <c r="AI177" s="41">
        <f>AL176*(1+AJ$4/12)</f>
        <v>0</v>
      </c>
      <c r="AJ177" s="41">
        <f>MAX(0,AI177-AK$4)</f>
        <v>0</v>
      </c>
      <c r="AK177" s="41">
        <f>AG177+AJ177</f>
        <v>0</v>
      </c>
      <c r="AL177" s="41">
        <f>MAX(0,MIN(AJ177,AK177-$C177))</f>
        <v>0</v>
      </c>
      <c r="AM177" s="41">
        <f>AP176*(1+AN$4/12)</f>
        <v>0</v>
      </c>
      <c r="AN177" s="41">
        <f>MAX(0,AM177-AO$4)</f>
        <v>0</v>
      </c>
      <c r="AO177" s="41">
        <f>AK177+AN177</f>
        <v>0</v>
      </c>
      <c r="AP177" s="41">
        <f>MAX(0,MIN(AN177,AO177-$C177))</f>
        <v>0</v>
      </c>
      <c r="AQ177" s="41">
        <f>AT176*(1+AR$4/12)</f>
        <v>0</v>
      </c>
      <c r="AR177" s="41">
        <f>MAX(0,AQ177-AS$4)</f>
        <v>0</v>
      </c>
      <c r="AS177" s="41">
        <f>AO177+AR177</f>
        <v>0</v>
      </c>
      <c r="AT177" s="41">
        <f>MAX(0,MIN(AR177,AS177-$C177))</f>
        <v>0</v>
      </c>
    </row>
    <row r="178">
      <c r="A178" s="40" t="n">
        <v>172</v>
      </c>
      <c r="B178" s="40" t="str">
        <f>CHOOSE(MONTH(EDATE('4 Дългове'!$D$20,A178-1)),"януари","февруари","март","април","май","юни","юли","август","септември","октомври","ноември","декември")&amp;" "&amp;YEAR(EDATE('4 Дългове'!$D$20,A178-1))&amp;" г."</f>
        <v>февруари 2041 г.</v>
      </c>
      <c r="C178" s="41">
        <f>$C$4-(G178+K178+O178+S178+W178+AA178+AE178+AI178+AM178+AQ178)+(H178+L178+P178+T178+X178+AB178+AF178+AJ178+AN178+AR178)</f>
        <v>470</v>
      </c>
      <c r="D178" s="41">
        <f>(G178+K178+O178+S178+W178+AA178+AE178+AI178+AM178+AQ178)-(J177+N177+R177+V177+Z177+AD177+AH177+AL177+AP177+AT177)</f>
        <v>0</v>
      </c>
      <c r="E178" s="41">
        <f>J178+N178+R178+V178+Z178+AD178+AH178+AL178+AP178+AT178</f>
        <v>0</v>
      </c>
      <c r="F178" s="40" t="str">
        <f>IF(AND(E178&lt;0.005,E177&gt;=0.005),A178,"")</f>
        <v/>
      </c>
      <c r="G178" s="41">
        <f>J177*(1+H$4/12)</f>
        <v>0</v>
      </c>
      <c r="H178" s="41">
        <f>MAX(0,G178-I$4)</f>
        <v>0</v>
      </c>
      <c r="I178" s="41">
        <f>H178</f>
        <v>0</v>
      </c>
      <c r="J178" s="41">
        <f>MAX(0,MIN(H178,I178-$C178))</f>
        <v>0</v>
      </c>
      <c r="K178" s="41">
        <f>N177*(1+L$4/12)</f>
        <v>0</v>
      </c>
      <c r="L178" s="41">
        <f>MAX(0,K178-M$4)</f>
        <v>0</v>
      </c>
      <c r="M178" s="41">
        <f>I178+L178</f>
        <v>0</v>
      </c>
      <c r="N178" s="41">
        <f>MAX(0,MIN(L178,M178-$C178))</f>
        <v>0</v>
      </c>
      <c r="O178" s="41">
        <f>R177*(1+P$4/12)</f>
        <v>0</v>
      </c>
      <c r="P178" s="41">
        <f>MAX(0,O178-Q$4)</f>
        <v>0</v>
      </c>
      <c r="Q178" s="41">
        <f>M178+P178</f>
        <v>0</v>
      </c>
      <c r="R178" s="41">
        <f>MAX(0,MIN(P178,Q178-$C178))</f>
        <v>0</v>
      </c>
      <c r="S178" s="41">
        <f>V177*(1+T$4/12)</f>
        <v>0</v>
      </c>
      <c r="T178" s="41">
        <f>MAX(0,S178-U$4)</f>
        <v>0</v>
      </c>
      <c r="U178" s="41">
        <f>Q178+T178</f>
        <v>0</v>
      </c>
      <c r="V178" s="41">
        <f>MAX(0,MIN(T178,U178-$C178))</f>
        <v>0</v>
      </c>
      <c r="W178" s="41">
        <f>Z177*(1+X$4/12)</f>
        <v>0</v>
      </c>
      <c r="X178" s="41">
        <f>MAX(0,W178-Y$4)</f>
        <v>0</v>
      </c>
      <c r="Y178" s="41">
        <f>U178+X178</f>
        <v>0</v>
      </c>
      <c r="Z178" s="41">
        <f>MAX(0,MIN(X178,Y178-$C178))</f>
        <v>0</v>
      </c>
      <c r="AA178" s="41">
        <f>AD177*(1+AB$4/12)</f>
        <v>0</v>
      </c>
      <c r="AB178" s="41">
        <f>MAX(0,AA178-AC$4)</f>
        <v>0</v>
      </c>
      <c r="AC178" s="41">
        <f>Y178+AB178</f>
        <v>0</v>
      </c>
      <c r="AD178" s="41">
        <f>MAX(0,MIN(AB178,AC178-$C178))</f>
        <v>0</v>
      </c>
      <c r="AE178" s="41">
        <f>AH177*(1+AF$4/12)</f>
        <v>0</v>
      </c>
      <c r="AF178" s="41">
        <f>MAX(0,AE178-AG$4)</f>
        <v>0</v>
      </c>
      <c r="AG178" s="41">
        <f>AC178+AF178</f>
        <v>0</v>
      </c>
      <c r="AH178" s="41">
        <f>MAX(0,MIN(AF178,AG178-$C178))</f>
        <v>0</v>
      </c>
      <c r="AI178" s="41">
        <f>AL177*(1+AJ$4/12)</f>
        <v>0</v>
      </c>
      <c r="AJ178" s="41">
        <f>MAX(0,AI178-AK$4)</f>
        <v>0</v>
      </c>
      <c r="AK178" s="41">
        <f>AG178+AJ178</f>
        <v>0</v>
      </c>
      <c r="AL178" s="41">
        <f>MAX(0,MIN(AJ178,AK178-$C178))</f>
        <v>0</v>
      </c>
      <c r="AM178" s="41">
        <f>AP177*(1+AN$4/12)</f>
        <v>0</v>
      </c>
      <c r="AN178" s="41">
        <f>MAX(0,AM178-AO$4)</f>
        <v>0</v>
      </c>
      <c r="AO178" s="41">
        <f>AK178+AN178</f>
        <v>0</v>
      </c>
      <c r="AP178" s="41">
        <f>MAX(0,MIN(AN178,AO178-$C178))</f>
        <v>0</v>
      </c>
      <c r="AQ178" s="41">
        <f>AT177*(1+AR$4/12)</f>
        <v>0</v>
      </c>
      <c r="AR178" s="41">
        <f>MAX(0,AQ178-AS$4)</f>
        <v>0</v>
      </c>
      <c r="AS178" s="41">
        <f>AO178+AR178</f>
        <v>0</v>
      </c>
      <c r="AT178" s="41">
        <f>MAX(0,MIN(AR178,AS178-$C178))</f>
        <v>0</v>
      </c>
    </row>
    <row r="179">
      <c r="A179" s="40" t="n">
        <v>173</v>
      </c>
      <c r="B179" s="40" t="str">
        <f>CHOOSE(MONTH(EDATE('4 Дългове'!$D$20,A179-1)),"януари","февруари","март","април","май","юни","юли","август","септември","октомври","ноември","декември")&amp;" "&amp;YEAR(EDATE('4 Дългове'!$D$20,A179-1))&amp;" г."</f>
        <v>март 2041 г.</v>
      </c>
      <c r="C179" s="41">
        <f>$C$4-(G179+K179+O179+S179+W179+AA179+AE179+AI179+AM179+AQ179)+(H179+L179+P179+T179+X179+AB179+AF179+AJ179+AN179+AR179)</f>
        <v>470</v>
      </c>
      <c r="D179" s="41">
        <f>(G179+K179+O179+S179+W179+AA179+AE179+AI179+AM179+AQ179)-(J178+N178+R178+V178+Z178+AD178+AH178+AL178+AP178+AT178)</f>
        <v>0</v>
      </c>
      <c r="E179" s="41">
        <f>J179+N179+R179+V179+Z179+AD179+AH179+AL179+AP179+AT179</f>
        <v>0</v>
      </c>
      <c r="F179" s="40" t="str">
        <f>IF(AND(E179&lt;0.005,E178&gt;=0.005),A179,"")</f>
        <v/>
      </c>
      <c r="G179" s="41">
        <f>J178*(1+H$4/12)</f>
        <v>0</v>
      </c>
      <c r="H179" s="41">
        <f>MAX(0,G179-I$4)</f>
        <v>0</v>
      </c>
      <c r="I179" s="41">
        <f>H179</f>
        <v>0</v>
      </c>
      <c r="J179" s="41">
        <f>MAX(0,MIN(H179,I179-$C179))</f>
        <v>0</v>
      </c>
      <c r="K179" s="41">
        <f>N178*(1+L$4/12)</f>
        <v>0</v>
      </c>
      <c r="L179" s="41">
        <f>MAX(0,K179-M$4)</f>
        <v>0</v>
      </c>
      <c r="M179" s="41">
        <f>I179+L179</f>
        <v>0</v>
      </c>
      <c r="N179" s="41">
        <f>MAX(0,MIN(L179,M179-$C179))</f>
        <v>0</v>
      </c>
      <c r="O179" s="41">
        <f>R178*(1+P$4/12)</f>
        <v>0</v>
      </c>
      <c r="P179" s="41">
        <f>MAX(0,O179-Q$4)</f>
        <v>0</v>
      </c>
      <c r="Q179" s="41">
        <f>M179+P179</f>
        <v>0</v>
      </c>
      <c r="R179" s="41">
        <f>MAX(0,MIN(P179,Q179-$C179))</f>
        <v>0</v>
      </c>
      <c r="S179" s="41">
        <f>V178*(1+T$4/12)</f>
        <v>0</v>
      </c>
      <c r="T179" s="41">
        <f>MAX(0,S179-U$4)</f>
        <v>0</v>
      </c>
      <c r="U179" s="41">
        <f>Q179+T179</f>
        <v>0</v>
      </c>
      <c r="V179" s="41">
        <f>MAX(0,MIN(T179,U179-$C179))</f>
        <v>0</v>
      </c>
      <c r="W179" s="41">
        <f>Z178*(1+X$4/12)</f>
        <v>0</v>
      </c>
      <c r="X179" s="41">
        <f>MAX(0,W179-Y$4)</f>
        <v>0</v>
      </c>
      <c r="Y179" s="41">
        <f>U179+X179</f>
        <v>0</v>
      </c>
      <c r="Z179" s="41">
        <f>MAX(0,MIN(X179,Y179-$C179))</f>
        <v>0</v>
      </c>
      <c r="AA179" s="41">
        <f>AD178*(1+AB$4/12)</f>
        <v>0</v>
      </c>
      <c r="AB179" s="41">
        <f>MAX(0,AA179-AC$4)</f>
        <v>0</v>
      </c>
      <c r="AC179" s="41">
        <f>Y179+AB179</f>
        <v>0</v>
      </c>
      <c r="AD179" s="41">
        <f>MAX(0,MIN(AB179,AC179-$C179))</f>
        <v>0</v>
      </c>
      <c r="AE179" s="41">
        <f>AH178*(1+AF$4/12)</f>
        <v>0</v>
      </c>
      <c r="AF179" s="41">
        <f>MAX(0,AE179-AG$4)</f>
        <v>0</v>
      </c>
      <c r="AG179" s="41">
        <f>AC179+AF179</f>
        <v>0</v>
      </c>
      <c r="AH179" s="41">
        <f>MAX(0,MIN(AF179,AG179-$C179))</f>
        <v>0</v>
      </c>
      <c r="AI179" s="41">
        <f>AL178*(1+AJ$4/12)</f>
        <v>0</v>
      </c>
      <c r="AJ179" s="41">
        <f>MAX(0,AI179-AK$4)</f>
        <v>0</v>
      </c>
      <c r="AK179" s="41">
        <f>AG179+AJ179</f>
        <v>0</v>
      </c>
      <c r="AL179" s="41">
        <f>MAX(0,MIN(AJ179,AK179-$C179))</f>
        <v>0</v>
      </c>
      <c r="AM179" s="41">
        <f>AP178*(1+AN$4/12)</f>
        <v>0</v>
      </c>
      <c r="AN179" s="41">
        <f>MAX(0,AM179-AO$4)</f>
        <v>0</v>
      </c>
      <c r="AO179" s="41">
        <f>AK179+AN179</f>
        <v>0</v>
      </c>
      <c r="AP179" s="41">
        <f>MAX(0,MIN(AN179,AO179-$C179))</f>
        <v>0</v>
      </c>
      <c r="AQ179" s="41">
        <f>AT178*(1+AR$4/12)</f>
        <v>0</v>
      </c>
      <c r="AR179" s="41">
        <f>MAX(0,AQ179-AS$4)</f>
        <v>0</v>
      </c>
      <c r="AS179" s="41">
        <f>AO179+AR179</f>
        <v>0</v>
      </c>
      <c r="AT179" s="41">
        <f>MAX(0,MIN(AR179,AS179-$C179))</f>
        <v>0</v>
      </c>
    </row>
    <row r="180">
      <c r="A180" s="40" t="n">
        <v>174</v>
      </c>
      <c r="B180" s="40" t="str">
        <f>CHOOSE(MONTH(EDATE('4 Дългове'!$D$20,A180-1)),"януари","февруари","март","април","май","юни","юли","август","септември","октомври","ноември","декември")&amp;" "&amp;YEAR(EDATE('4 Дългове'!$D$20,A180-1))&amp;" г."</f>
        <v>април 2041 г.</v>
      </c>
      <c r="C180" s="41">
        <f>$C$4-(G180+K180+O180+S180+W180+AA180+AE180+AI180+AM180+AQ180)+(H180+L180+P180+T180+X180+AB180+AF180+AJ180+AN180+AR180)</f>
        <v>470</v>
      </c>
      <c r="D180" s="41">
        <f>(G180+K180+O180+S180+W180+AA180+AE180+AI180+AM180+AQ180)-(J179+N179+R179+V179+Z179+AD179+AH179+AL179+AP179+AT179)</f>
        <v>0</v>
      </c>
      <c r="E180" s="41">
        <f>J180+N180+R180+V180+Z180+AD180+AH180+AL180+AP180+AT180</f>
        <v>0</v>
      </c>
      <c r="F180" s="40" t="str">
        <f>IF(AND(E180&lt;0.005,E179&gt;=0.005),A180,"")</f>
        <v/>
      </c>
      <c r="G180" s="41">
        <f>J179*(1+H$4/12)</f>
        <v>0</v>
      </c>
      <c r="H180" s="41">
        <f>MAX(0,G180-I$4)</f>
        <v>0</v>
      </c>
      <c r="I180" s="41">
        <f>H180</f>
        <v>0</v>
      </c>
      <c r="J180" s="41">
        <f>MAX(0,MIN(H180,I180-$C180))</f>
        <v>0</v>
      </c>
      <c r="K180" s="41">
        <f>N179*(1+L$4/12)</f>
        <v>0</v>
      </c>
      <c r="L180" s="41">
        <f>MAX(0,K180-M$4)</f>
        <v>0</v>
      </c>
      <c r="M180" s="41">
        <f>I180+L180</f>
        <v>0</v>
      </c>
      <c r="N180" s="41">
        <f>MAX(0,MIN(L180,M180-$C180))</f>
        <v>0</v>
      </c>
      <c r="O180" s="41">
        <f>R179*(1+P$4/12)</f>
        <v>0</v>
      </c>
      <c r="P180" s="41">
        <f>MAX(0,O180-Q$4)</f>
        <v>0</v>
      </c>
      <c r="Q180" s="41">
        <f>M180+P180</f>
        <v>0</v>
      </c>
      <c r="R180" s="41">
        <f>MAX(0,MIN(P180,Q180-$C180))</f>
        <v>0</v>
      </c>
      <c r="S180" s="41">
        <f>V179*(1+T$4/12)</f>
        <v>0</v>
      </c>
      <c r="T180" s="41">
        <f>MAX(0,S180-U$4)</f>
        <v>0</v>
      </c>
      <c r="U180" s="41">
        <f>Q180+T180</f>
        <v>0</v>
      </c>
      <c r="V180" s="41">
        <f>MAX(0,MIN(T180,U180-$C180))</f>
        <v>0</v>
      </c>
      <c r="W180" s="41">
        <f>Z179*(1+X$4/12)</f>
        <v>0</v>
      </c>
      <c r="X180" s="41">
        <f>MAX(0,W180-Y$4)</f>
        <v>0</v>
      </c>
      <c r="Y180" s="41">
        <f>U180+X180</f>
        <v>0</v>
      </c>
      <c r="Z180" s="41">
        <f>MAX(0,MIN(X180,Y180-$C180))</f>
        <v>0</v>
      </c>
      <c r="AA180" s="41">
        <f>AD179*(1+AB$4/12)</f>
        <v>0</v>
      </c>
      <c r="AB180" s="41">
        <f>MAX(0,AA180-AC$4)</f>
        <v>0</v>
      </c>
      <c r="AC180" s="41">
        <f>Y180+AB180</f>
        <v>0</v>
      </c>
      <c r="AD180" s="41">
        <f>MAX(0,MIN(AB180,AC180-$C180))</f>
        <v>0</v>
      </c>
      <c r="AE180" s="41">
        <f>AH179*(1+AF$4/12)</f>
        <v>0</v>
      </c>
      <c r="AF180" s="41">
        <f>MAX(0,AE180-AG$4)</f>
        <v>0</v>
      </c>
      <c r="AG180" s="41">
        <f>AC180+AF180</f>
        <v>0</v>
      </c>
      <c r="AH180" s="41">
        <f>MAX(0,MIN(AF180,AG180-$C180))</f>
        <v>0</v>
      </c>
      <c r="AI180" s="41">
        <f>AL179*(1+AJ$4/12)</f>
        <v>0</v>
      </c>
      <c r="AJ180" s="41">
        <f>MAX(0,AI180-AK$4)</f>
        <v>0</v>
      </c>
      <c r="AK180" s="41">
        <f>AG180+AJ180</f>
        <v>0</v>
      </c>
      <c r="AL180" s="41">
        <f>MAX(0,MIN(AJ180,AK180-$C180))</f>
        <v>0</v>
      </c>
      <c r="AM180" s="41">
        <f>AP179*(1+AN$4/12)</f>
        <v>0</v>
      </c>
      <c r="AN180" s="41">
        <f>MAX(0,AM180-AO$4)</f>
        <v>0</v>
      </c>
      <c r="AO180" s="41">
        <f>AK180+AN180</f>
        <v>0</v>
      </c>
      <c r="AP180" s="41">
        <f>MAX(0,MIN(AN180,AO180-$C180))</f>
        <v>0</v>
      </c>
      <c r="AQ180" s="41">
        <f>AT179*(1+AR$4/12)</f>
        <v>0</v>
      </c>
      <c r="AR180" s="41">
        <f>MAX(0,AQ180-AS$4)</f>
        <v>0</v>
      </c>
      <c r="AS180" s="41">
        <f>AO180+AR180</f>
        <v>0</v>
      </c>
      <c r="AT180" s="41">
        <f>MAX(0,MIN(AR180,AS180-$C180))</f>
        <v>0</v>
      </c>
    </row>
    <row r="181">
      <c r="A181" s="40" t="n">
        <v>175</v>
      </c>
      <c r="B181" s="40" t="str">
        <f>CHOOSE(MONTH(EDATE('4 Дългове'!$D$20,A181-1)),"януари","февруари","март","април","май","юни","юли","август","септември","октомври","ноември","декември")&amp;" "&amp;YEAR(EDATE('4 Дългове'!$D$20,A181-1))&amp;" г."</f>
        <v>май 2041 г.</v>
      </c>
      <c r="C181" s="41">
        <f>$C$4-(G181+K181+O181+S181+W181+AA181+AE181+AI181+AM181+AQ181)+(H181+L181+P181+T181+X181+AB181+AF181+AJ181+AN181+AR181)</f>
        <v>470</v>
      </c>
      <c r="D181" s="41">
        <f>(G181+K181+O181+S181+W181+AA181+AE181+AI181+AM181+AQ181)-(J180+N180+R180+V180+Z180+AD180+AH180+AL180+AP180+AT180)</f>
        <v>0</v>
      </c>
      <c r="E181" s="41">
        <f>J181+N181+R181+V181+Z181+AD181+AH181+AL181+AP181+AT181</f>
        <v>0</v>
      </c>
      <c r="F181" s="40" t="str">
        <f>IF(AND(E181&lt;0.005,E180&gt;=0.005),A181,"")</f>
        <v/>
      </c>
      <c r="G181" s="41">
        <f>J180*(1+H$4/12)</f>
        <v>0</v>
      </c>
      <c r="H181" s="41">
        <f>MAX(0,G181-I$4)</f>
        <v>0</v>
      </c>
      <c r="I181" s="41">
        <f>H181</f>
        <v>0</v>
      </c>
      <c r="J181" s="41">
        <f>MAX(0,MIN(H181,I181-$C181))</f>
        <v>0</v>
      </c>
      <c r="K181" s="41">
        <f>N180*(1+L$4/12)</f>
        <v>0</v>
      </c>
      <c r="L181" s="41">
        <f>MAX(0,K181-M$4)</f>
        <v>0</v>
      </c>
      <c r="M181" s="41">
        <f>I181+L181</f>
        <v>0</v>
      </c>
      <c r="N181" s="41">
        <f>MAX(0,MIN(L181,M181-$C181))</f>
        <v>0</v>
      </c>
      <c r="O181" s="41">
        <f>R180*(1+P$4/12)</f>
        <v>0</v>
      </c>
      <c r="P181" s="41">
        <f>MAX(0,O181-Q$4)</f>
        <v>0</v>
      </c>
      <c r="Q181" s="41">
        <f>M181+P181</f>
        <v>0</v>
      </c>
      <c r="R181" s="41">
        <f>MAX(0,MIN(P181,Q181-$C181))</f>
        <v>0</v>
      </c>
      <c r="S181" s="41">
        <f>V180*(1+T$4/12)</f>
        <v>0</v>
      </c>
      <c r="T181" s="41">
        <f>MAX(0,S181-U$4)</f>
        <v>0</v>
      </c>
      <c r="U181" s="41">
        <f>Q181+T181</f>
        <v>0</v>
      </c>
      <c r="V181" s="41">
        <f>MAX(0,MIN(T181,U181-$C181))</f>
        <v>0</v>
      </c>
      <c r="W181" s="41">
        <f>Z180*(1+X$4/12)</f>
        <v>0</v>
      </c>
      <c r="X181" s="41">
        <f>MAX(0,W181-Y$4)</f>
        <v>0</v>
      </c>
      <c r="Y181" s="41">
        <f>U181+X181</f>
        <v>0</v>
      </c>
      <c r="Z181" s="41">
        <f>MAX(0,MIN(X181,Y181-$C181))</f>
        <v>0</v>
      </c>
      <c r="AA181" s="41">
        <f>AD180*(1+AB$4/12)</f>
        <v>0</v>
      </c>
      <c r="AB181" s="41">
        <f>MAX(0,AA181-AC$4)</f>
        <v>0</v>
      </c>
      <c r="AC181" s="41">
        <f>Y181+AB181</f>
        <v>0</v>
      </c>
      <c r="AD181" s="41">
        <f>MAX(0,MIN(AB181,AC181-$C181))</f>
        <v>0</v>
      </c>
      <c r="AE181" s="41">
        <f>AH180*(1+AF$4/12)</f>
        <v>0</v>
      </c>
      <c r="AF181" s="41">
        <f>MAX(0,AE181-AG$4)</f>
        <v>0</v>
      </c>
      <c r="AG181" s="41">
        <f>AC181+AF181</f>
        <v>0</v>
      </c>
      <c r="AH181" s="41">
        <f>MAX(0,MIN(AF181,AG181-$C181))</f>
        <v>0</v>
      </c>
      <c r="AI181" s="41">
        <f>AL180*(1+AJ$4/12)</f>
        <v>0</v>
      </c>
      <c r="AJ181" s="41">
        <f>MAX(0,AI181-AK$4)</f>
        <v>0</v>
      </c>
      <c r="AK181" s="41">
        <f>AG181+AJ181</f>
        <v>0</v>
      </c>
      <c r="AL181" s="41">
        <f>MAX(0,MIN(AJ181,AK181-$C181))</f>
        <v>0</v>
      </c>
      <c r="AM181" s="41">
        <f>AP180*(1+AN$4/12)</f>
        <v>0</v>
      </c>
      <c r="AN181" s="41">
        <f>MAX(0,AM181-AO$4)</f>
        <v>0</v>
      </c>
      <c r="AO181" s="41">
        <f>AK181+AN181</f>
        <v>0</v>
      </c>
      <c r="AP181" s="41">
        <f>MAX(0,MIN(AN181,AO181-$C181))</f>
        <v>0</v>
      </c>
      <c r="AQ181" s="41">
        <f>AT180*(1+AR$4/12)</f>
        <v>0</v>
      </c>
      <c r="AR181" s="41">
        <f>MAX(0,AQ181-AS$4)</f>
        <v>0</v>
      </c>
      <c r="AS181" s="41">
        <f>AO181+AR181</f>
        <v>0</v>
      </c>
      <c r="AT181" s="41">
        <f>MAX(0,MIN(AR181,AS181-$C181))</f>
        <v>0</v>
      </c>
    </row>
    <row r="182">
      <c r="A182" s="40" t="n">
        <v>176</v>
      </c>
      <c r="B182" s="40" t="str">
        <f>CHOOSE(MONTH(EDATE('4 Дългове'!$D$20,A182-1)),"януари","февруари","март","април","май","юни","юли","август","септември","октомври","ноември","декември")&amp;" "&amp;YEAR(EDATE('4 Дългове'!$D$20,A182-1))&amp;" г."</f>
        <v>юни 2041 г.</v>
      </c>
      <c r="C182" s="41">
        <f>$C$4-(G182+K182+O182+S182+W182+AA182+AE182+AI182+AM182+AQ182)+(H182+L182+P182+T182+X182+AB182+AF182+AJ182+AN182+AR182)</f>
        <v>470</v>
      </c>
      <c r="D182" s="41">
        <f>(G182+K182+O182+S182+W182+AA182+AE182+AI182+AM182+AQ182)-(J181+N181+R181+V181+Z181+AD181+AH181+AL181+AP181+AT181)</f>
        <v>0</v>
      </c>
      <c r="E182" s="41">
        <f>J182+N182+R182+V182+Z182+AD182+AH182+AL182+AP182+AT182</f>
        <v>0</v>
      </c>
      <c r="F182" s="40" t="str">
        <f>IF(AND(E182&lt;0.005,E181&gt;=0.005),A182,"")</f>
        <v/>
      </c>
      <c r="G182" s="41">
        <f>J181*(1+H$4/12)</f>
        <v>0</v>
      </c>
      <c r="H182" s="41">
        <f>MAX(0,G182-I$4)</f>
        <v>0</v>
      </c>
      <c r="I182" s="41">
        <f>H182</f>
        <v>0</v>
      </c>
      <c r="J182" s="41">
        <f>MAX(0,MIN(H182,I182-$C182))</f>
        <v>0</v>
      </c>
      <c r="K182" s="41">
        <f>N181*(1+L$4/12)</f>
        <v>0</v>
      </c>
      <c r="L182" s="41">
        <f>MAX(0,K182-M$4)</f>
        <v>0</v>
      </c>
      <c r="M182" s="41">
        <f>I182+L182</f>
        <v>0</v>
      </c>
      <c r="N182" s="41">
        <f>MAX(0,MIN(L182,M182-$C182))</f>
        <v>0</v>
      </c>
      <c r="O182" s="41">
        <f>R181*(1+P$4/12)</f>
        <v>0</v>
      </c>
      <c r="P182" s="41">
        <f>MAX(0,O182-Q$4)</f>
        <v>0</v>
      </c>
      <c r="Q182" s="41">
        <f>M182+P182</f>
        <v>0</v>
      </c>
      <c r="R182" s="41">
        <f>MAX(0,MIN(P182,Q182-$C182))</f>
        <v>0</v>
      </c>
      <c r="S182" s="41">
        <f>V181*(1+T$4/12)</f>
        <v>0</v>
      </c>
      <c r="T182" s="41">
        <f>MAX(0,S182-U$4)</f>
        <v>0</v>
      </c>
      <c r="U182" s="41">
        <f>Q182+T182</f>
        <v>0</v>
      </c>
      <c r="V182" s="41">
        <f>MAX(0,MIN(T182,U182-$C182))</f>
        <v>0</v>
      </c>
      <c r="W182" s="41">
        <f>Z181*(1+X$4/12)</f>
        <v>0</v>
      </c>
      <c r="X182" s="41">
        <f>MAX(0,W182-Y$4)</f>
        <v>0</v>
      </c>
      <c r="Y182" s="41">
        <f>U182+X182</f>
        <v>0</v>
      </c>
      <c r="Z182" s="41">
        <f>MAX(0,MIN(X182,Y182-$C182))</f>
        <v>0</v>
      </c>
      <c r="AA182" s="41">
        <f>AD181*(1+AB$4/12)</f>
        <v>0</v>
      </c>
      <c r="AB182" s="41">
        <f>MAX(0,AA182-AC$4)</f>
        <v>0</v>
      </c>
      <c r="AC182" s="41">
        <f>Y182+AB182</f>
        <v>0</v>
      </c>
      <c r="AD182" s="41">
        <f>MAX(0,MIN(AB182,AC182-$C182))</f>
        <v>0</v>
      </c>
      <c r="AE182" s="41">
        <f>AH181*(1+AF$4/12)</f>
        <v>0</v>
      </c>
      <c r="AF182" s="41">
        <f>MAX(0,AE182-AG$4)</f>
        <v>0</v>
      </c>
      <c r="AG182" s="41">
        <f>AC182+AF182</f>
        <v>0</v>
      </c>
      <c r="AH182" s="41">
        <f>MAX(0,MIN(AF182,AG182-$C182))</f>
        <v>0</v>
      </c>
      <c r="AI182" s="41">
        <f>AL181*(1+AJ$4/12)</f>
        <v>0</v>
      </c>
      <c r="AJ182" s="41">
        <f>MAX(0,AI182-AK$4)</f>
        <v>0</v>
      </c>
      <c r="AK182" s="41">
        <f>AG182+AJ182</f>
        <v>0</v>
      </c>
      <c r="AL182" s="41">
        <f>MAX(0,MIN(AJ182,AK182-$C182))</f>
        <v>0</v>
      </c>
      <c r="AM182" s="41">
        <f>AP181*(1+AN$4/12)</f>
        <v>0</v>
      </c>
      <c r="AN182" s="41">
        <f>MAX(0,AM182-AO$4)</f>
        <v>0</v>
      </c>
      <c r="AO182" s="41">
        <f>AK182+AN182</f>
        <v>0</v>
      </c>
      <c r="AP182" s="41">
        <f>MAX(0,MIN(AN182,AO182-$C182))</f>
        <v>0</v>
      </c>
      <c r="AQ182" s="41">
        <f>AT181*(1+AR$4/12)</f>
        <v>0</v>
      </c>
      <c r="AR182" s="41">
        <f>MAX(0,AQ182-AS$4)</f>
        <v>0</v>
      </c>
      <c r="AS182" s="41">
        <f>AO182+AR182</f>
        <v>0</v>
      </c>
      <c r="AT182" s="41">
        <f>MAX(0,MIN(AR182,AS182-$C182))</f>
        <v>0</v>
      </c>
    </row>
    <row r="183">
      <c r="A183" s="40" t="n">
        <v>177</v>
      </c>
      <c r="B183" s="40" t="str">
        <f>CHOOSE(MONTH(EDATE('4 Дългове'!$D$20,A183-1)),"януари","февруари","март","април","май","юни","юли","август","септември","октомври","ноември","декември")&amp;" "&amp;YEAR(EDATE('4 Дългове'!$D$20,A183-1))&amp;" г."</f>
        <v>юли 2041 г.</v>
      </c>
      <c r="C183" s="41">
        <f>$C$4-(G183+K183+O183+S183+W183+AA183+AE183+AI183+AM183+AQ183)+(H183+L183+P183+T183+X183+AB183+AF183+AJ183+AN183+AR183)</f>
        <v>470</v>
      </c>
      <c r="D183" s="41">
        <f>(G183+K183+O183+S183+W183+AA183+AE183+AI183+AM183+AQ183)-(J182+N182+R182+V182+Z182+AD182+AH182+AL182+AP182+AT182)</f>
        <v>0</v>
      </c>
      <c r="E183" s="41">
        <f>J183+N183+R183+V183+Z183+AD183+AH183+AL183+AP183+AT183</f>
        <v>0</v>
      </c>
      <c r="F183" s="40" t="str">
        <f>IF(AND(E183&lt;0.005,E182&gt;=0.005),A183,"")</f>
        <v/>
      </c>
      <c r="G183" s="41">
        <f>J182*(1+H$4/12)</f>
        <v>0</v>
      </c>
      <c r="H183" s="41">
        <f>MAX(0,G183-I$4)</f>
        <v>0</v>
      </c>
      <c r="I183" s="41">
        <f>H183</f>
        <v>0</v>
      </c>
      <c r="J183" s="41">
        <f>MAX(0,MIN(H183,I183-$C183))</f>
        <v>0</v>
      </c>
      <c r="K183" s="41">
        <f>N182*(1+L$4/12)</f>
        <v>0</v>
      </c>
      <c r="L183" s="41">
        <f>MAX(0,K183-M$4)</f>
        <v>0</v>
      </c>
      <c r="M183" s="41">
        <f>I183+L183</f>
        <v>0</v>
      </c>
      <c r="N183" s="41">
        <f>MAX(0,MIN(L183,M183-$C183))</f>
        <v>0</v>
      </c>
      <c r="O183" s="41">
        <f>R182*(1+P$4/12)</f>
        <v>0</v>
      </c>
      <c r="P183" s="41">
        <f>MAX(0,O183-Q$4)</f>
        <v>0</v>
      </c>
      <c r="Q183" s="41">
        <f>M183+P183</f>
        <v>0</v>
      </c>
      <c r="R183" s="41">
        <f>MAX(0,MIN(P183,Q183-$C183))</f>
        <v>0</v>
      </c>
      <c r="S183" s="41">
        <f>V182*(1+T$4/12)</f>
        <v>0</v>
      </c>
      <c r="T183" s="41">
        <f>MAX(0,S183-U$4)</f>
        <v>0</v>
      </c>
      <c r="U183" s="41">
        <f>Q183+T183</f>
        <v>0</v>
      </c>
      <c r="V183" s="41">
        <f>MAX(0,MIN(T183,U183-$C183))</f>
        <v>0</v>
      </c>
      <c r="W183" s="41">
        <f>Z182*(1+X$4/12)</f>
        <v>0</v>
      </c>
      <c r="X183" s="41">
        <f>MAX(0,W183-Y$4)</f>
        <v>0</v>
      </c>
      <c r="Y183" s="41">
        <f>U183+X183</f>
        <v>0</v>
      </c>
      <c r="Z183" s="41">
        <f>MAX(0,MIN(X183,Y183-$C183))</f>
        <v>0</v>
      </c>
      <c r="AA183" s="41">
        <f>AD182*(1+AB$4/12)</f>
        <v>0</v>
      </c>
      <c r="AB183" s="41">
        <f>MAX(0,AA183-AC$4)</f>
        <v>0</v>
      </c>
      <c r="AC183" s="41">
        <f>Y183+AB183</f>
        <v>0</v>
      </c>
      <c r="AD183" s="41">
        <f>MAX(0,MIN(AB183,AC183-$C183))</f>
        <v>0</v>
      </c>
      <c r="AE183" s="41">
        <f>AH182*(1+AF$4/12)</f>
        <v>0</v>
      </c>
      <c r="AF183" s="41">
        <f>MAX(0,AE183-AG$4)</f>
        <v>0</v>
      </c>
      <c r="AG183" s="41">
        <f>AC183+AF183</f>
        <v>0</v>
      </c>
      <c r="AH183" s="41">
        <f>MAX(0,MIN(AF183,AG183-$C183))</f>
        <v>0</v>
      </c>
      <c r="AI183" s="41">
        <f>AL182*(1+AJ$4/12)</f>
        <v>0</v>
      </c>
      <c r="AJ183" s="41">
        <f>MAX(0,AI183-AK$4)</f>
        <v>0</v>
      </c>
      <c r="AK183" s="41">
        <f>AG183+AJ183</f>
        <v>0</v>
      </c>
      <c r="AL183" s="41">
        <f>MAX(0,MIN(AJ183,AK183-$C183))</f>
        <v>0</v>
      </c>
      <c r="AM183" s="41">
        <f>AP182*(1+AN$4/12)</f>
        <v>0</v>
      </c>
      <c r="AN183" s="41">
        <f>MAX(0,AM183-AO$4)</f>
        <v>0</v>
      </c>
      <c r="AO183" s="41">
        <f>AK183+AN183</f>
        <v>0</v>
      </c>
      <c r="AP183" s="41">
        <f>MAX(0,MIN(AN183,AO183-$C183))</f>
        <v>0</v>
      </c>
      <c r="AQ183" s="41">
        <f>AT182*(1+AR$4/12)</f>
        <v>0</v>
      </c>
      <c r="AR183" s="41">
        <f>MAX(0,AQ183-AS$4)</f>
        <v>0</v>
      </c>
      <c r="AS183" s="41">
        <f>AO183+AR183</f>
        <v>0</v>
      </c>
      <c r="AT183" s="41">
        <f>MAX(0,MIN(AR183,AS183-$C183))</f>
        <v>0</v>
      </c>
    </row>
    <row r="184">
      <c r="A184" s="40" t="n">
        <v>178</v>
      </c>
      <c r="B184" s="40" t="str">
        <f>CHOOSE(MONTH(EDATE('4 Дългове'!$D$20,A184-1)),"януари","февруари","март","април","май","юни","юли","август","септември","октомври","ноември","декември")&amp;" "&amp;YEAR(EDATE('4 Дългове'!$D$20,A184-1))&amp;" г."</f>
        <v>август 2041 г.</v>
      </c>
      <c r="C184" s="41">
        <f>$C$4-(G184+K184+O184+S184+W184+AA184+AE184+AI184+AM184+AQ184)+(H184+L184+P184+T184+X184+AB184+AF184+AJ184+AN184+AR184)</f>
        <v>470</v>
      </c>
      <c r="D184" s="41">
        <f>(G184+K184+O184+S184+W184+AA184+AE184+AI184+AM184+AQ184)-(J183+N183+R183+V183+Z183+AD183+AH183+AL183+AP183+AT183)</f>
        <v>0</v>
      </c>
      <c r="E184" s="41">
        <f>J184+N184+R184+V184+Z184+AD184+AH184+AL184+AP184+AT184</f>
        <v>0</v>
      </c>
      <c r="F184" s="40" t="str">
        <f>IF(AND(E184&lt;0.005,E183&gt;=0.005),A184,"")</f>
        <v/>
      </c>
      <c r="G184" s="41">
        <f>J183*(1+H$4/12)</f>
        <v>0</v>
      </c>
      <c r="H184" s="41">
        <f>MAX(0,G184-I$4)</f>
        <v>0</v>
      </c>
      <c r="I184" s="41">
        <f>H184</f>
        <v>0</v>
      </c>
      <c r="J184" s="41">
        <f>MAX(0,MIN(H184,I184-$C184))</f>
        <v>0</v>
      </c>
      <c r="K184" s="41">
        <f>N183*(1+L$4/12)</f>
        <v>0</v>
      </c>
      <c r="L184" s="41">
        <f>MAX(0,K184-M$4)</f>
        <v>0</v>
      </c>
      <c r="M184" s="41">
        <f>I184+L184</f>
        <v>0</v>
      </c>
      <c r="N184" s="41">
        <f>MAX(0,MIN(L184,M184-$C184))</f>
        <v>0</v>
      </c>
      <c r="O184" s="41">
        <f>R183*(1+P$4/12)</f>
        <v>0</v>
      </c>
      <c r="P184" s="41">
        <f>MAX(0,O184-Q$4)</f>
        <v>0</v>
      </c>
      <c r="Q184" s="41">
        <f>M184+P184</f>
        <v>0</v>
      </c>
      <c r="R184" s="41">
        <f>MAX(0,MIN(P184,Q184-$C184))</f>
        <v>0</v>
      </c>
      <c r="S184" s="41">
        <f>V183*(1+T$4/12)</f>
        <v>0</v>
      </c>
      <c r="T184" s="41">
        <f>MAX(0,S184-U$4)</f>
        <v>0</v>
      </c>
      <c r="U184" s="41">
        <f>Q184+T184</f>
        <v>0</v>
      </c>
      <c r="V184" s="41">
        <f>MAX(0,MIN(T184,U184-$C184))</f>
        <v>0</v>
      </c>
      <c r="W184" s="41">
        <f>Z183*(1+X$4/12)</f>
        <v>0</v>
      </c>
      <c r="X184" s="41">
        <f>MAX(0,W184-Y$4)</f>
        <v>0</v>
      </c>
      <c r="Y184" s="41">
        <f>U184+X184</f>
        <v>0</v>
      </c>
      <c r="Z184" s="41">
        <f>MAX(0,MIN(X184,Y184-$C184))</f>
        <v>0</v>
      </c>
      <c r="AA184" s="41">
        <f>AD183*(1+AB$4/12)</f>
        <v>0</v>
      </c>
      <c r="AB184" s="41">
        <f>MAX(0,AA184-AC$4)</f>
        <v>0</v>
      </c>
      <c r="AC184" s="41">
        <f>Y184+AB184</f>
        <v>0</v>
      </c>
      <c r="AD184" s="41">
        <f>MAX(0,MIN(AB184,AC184-$C184))</f>
        <v>0</v>
      </c>
      <c r="AE184" s="41">
        <f>AH183*(1+AF$4/12)</f>
        <v>0</v>
      </c>
      <c r="AF184" s="41">
        <f>MAX(0,AE184-AG$4)</f>
        <v>0</v>
      </c>
      <c r="AG184" s="41">
        <f>AC184+AF184</f>
        <v>0</v>
      </c>
      <c r="AH184" s="41">
        <f>MAX(0,MIN(AF184,AG184-$C184))</f>
        <v>0</v>
      </c>
      <c r="AI184" s="41">
        <f>AL183*(1+AJ$4/12)</f>
        <v>0</v>
      </c>
      <c r="AJ184" s="41">
        <f>MAX(0,AI184-AK$4)</f>
        <v>0</v>
      </c>
      <c r="AK184" s="41">
        <f>AG184+AJ184</f>
        <v>0</v>
      </c>
      <c r="AL184" s="41">
        <f>MAX(0,MIN(AJ184,AK184-$C184))</f>
        <v>0</v>
      </c>
      <c r="AM184" s="41">
        <f>AP183*(1+AN$4/12)</f>
        <v>0</v>
      </c>
      <c r="AN184" s="41">
        <f>MAX(0,AM184-AO$4)</f>
        <v>0</v>
      </c>
      <c r="AO184" s="41">
        <f>AK184+AN184</f>
        <v>0</v>
      </c>
      <c r="AP184" s="41">
        <f>MAX(0,MIN(AN184,AO184-$C184))</f>
        <v>0</v>
      </c>
      <c r="AQ184" s="41">
        <f>AT183*(1+AR$4/12)</f>
        <v>0</v>
      </c>
      <c r="AR184" s="41">
        <f>MAX(0,AQ184-AS$4)</f>
        <v>0</v>
      </c>
      <c r="AS184" s="41">
        <f>AO184+AR184</f>
        <v>0</v>
      </c>
      <c r="AT184" s="41">
        <f>MAX(0,MIN(AR184,AS184-$C184))</f>
        <v>0</v>
      </c>
    </row>
    <row r="185">
      <c r="A185" s="40" t="n">
        <v>179</v>
      </c>
      <c r="B185" s="40" t="str">
        <f>CHOOSE(MONTH(EDATE('4 Дългове'!$D$20,A185-1)),"януари","февруари","март","април","май","юни","юли","август","септември","октомври","ноември","декември")&amp;" "&amp;YEAR(EDATE('4 Дългове'!$D$20,A185-1))&amp;" г."</f>
        <v>септември 2041 г.</v>
      </c>
      <c r="C185" s="41">
        <f>$C$4-(G185+K185+O185+S185+W185+AA185+AE185+AI185+AM185+AQ185)+(H185+L185+P185+T185+X185+AB185+AF185+AJ185+AN185+AR185)</f>
        <v>470</v>
      </c>
      <c r="D185" s="41">
        <f>(G185+K185+O185+S185+W185+AA185+AE185+AI185+AM185+AQ185)-(J184+N184+R184+V184+Z184+AD184+AH184+AL184+AP184+AT184)</f>
        <v>0</v>
      </c>
      <c r="E185" s="41">
        <f>J185+N185+R185+V185+Z185+AD185+AH185+AL185+AP185+AT185</f>
        <v>0</v>
      </c>
      <c r="F185" s="40" t="str">
        <f>IF(AND(E185&lt;0.005,E184&gt;=0.005),A185,"")</f>
        <v/>
      </c>
      <c r="G185" s="41">
        <f>J184*(1+H$4/12)</f>
        <v>0</v>
      </c>
      <c r="H185" s="41">
        <f>MAX(0,G185-I$4)</f>
        <v>0</v>
      </c>
      <c r="I185" s="41">
        <f>H185</f>
        <v>0</v>
      </c>
      <c r="J185" s="41">
        <f>MAX(0,MIN(H185,I185-$C185))</f>
        <v>0</v>
      </c>
      <c r="K185" s="41">
        <f>N184*(1+L$4/12)</f>
        <v>0</v>
      </c>
      <c r="L185" s="41">
        <f>MAX(0,K185-M$4)</f>
        <v>0</v>
      </c>
      <c r="M185" s="41">
        <f>I185+L185</f>
        <v>0</v>
      </c>
      <c r="N185" s="41">
        <f>MAX(0,MIN(L185,M185-$C185))</f>
        <v>0</v>
      </c>
      <c r="O185" s="41">
        <f>R184*(1+P$4/12)</f>
        <v>0</v>
      </c>
      <c r="P185" s="41">
        <f>MAX(0,O185-Q$4)</f>
        <v>0</v>
      </c>
      <c r="Q185" s="41">
        <f>M185+P185</f>
        <v>0</v>
      </c>
      <c r="R185" s="41">
        <f>MAX(0,MIN(P185,Q185-$C185))</f>
        <v>0</v>
      </c>
      <c r="S185" s="41">
        <f>V184*(1+T$4/12)</f>
        <v>0</v>
      </c>
      <c r="T185" s="41">
        <f>MAX(0,S185-U$4)</f>
        <v>0</v>
      </c>
      <c r="U185" s="41">
        <f>Q185+T185</f>
        <v>0</v>
      </c>
      <c r="V185" s="41">
        <f>MAX(0,MIN(T185,U185-$C185))</f>
        <v>0</v>
      </c>
      <c r="W185" s="41">
        <f>Z184*(1+X$4/12)</f>
        <v>0</v>
      </c>
      <c r="X185" s="41">
        <f>MAX(0,W185-Y$4)</f>
        <v>0</v>
      </c>
      <c r="Y185" s="41">
        <f>U185+X185</f>
        <v>0</v>
      </c>
      <c r="Z185" s="41">
        <f>MAX(0,MIN(X185,Y185-$C185))</f>
        <v>0</v>
      </c>
      <c r="AA185" s="41">
        <f>AD184*(1+AB$4/12)</f>
        <v>0</v>
      </c>
      <c r="AB185" s="41">
        <f>MAX(0,AA185-AC$4)</f>
        <v>0</v>
      </c>
      <c r="AC185" s="41">
        <f>Y185+AB185</f>
        <v>0</v>
      </c>
      <c r="AD185" s="41">
        <f>MAX(0,MIN(AB185,AC185-$C185))</f>
        <v>0</v>
      </c>
      <c r="AE185" s="41">
        <f>AH184*(1+AF$4/12)</f>
        <v>0</v>
      </c>
      <c r="AF185" s="41">
        <f>MAX(0,AE185-AG$4)</f>
        <v>0</v>
      </c>
      <c r="AG185" s="41">
        <f>AC185+AF185</f>
        <v>0</v>
      </c>
      <c r="AH185" s="41">
        <f>MAX(0,MIN(AF185,AG185-$C185))</f>
        <v>0</v>
      </c>
      <c r="AI185" s="41">
        <f>AL184*(1+AJ$4/12)</f>
        <v>0</v>
      </c>
      <c r="AJ185" s="41">
        <f>MAX(0,AI185-AK$4)</f>
        <v>0</v>
      </c>
      <c r="AK185" s="41">
        <f>AG185+AJ185</f>
        <v>0</v>
      </c>
      <c r="AL185" s="41">
        <f>MAX(0,MIN(AJ185,AK185-$C185))</f>
        <v>0</v>
      </c>
      <c r="AM185" s="41">
        <f>AP184*(1+AN$4/12)</f>
        <v>0</v>
      </c>
      <c r="AN185" s="41">
        <f>MAX(0,AM185-AO$4)</f>
        <v>0</v>
      </c>
      <c r="AO185" s="41">
        <f>AK185+AN185</f>
        <v>0</v>
      </c>
      <c r="AP185" s="41">
        <f>MAX(0,MIN(AN185,AO185-$C185))</f>
        <v>0</v>
      </c>
      <c r="AQ185" s="41">
        <f>AT184*(1+AR$4/12)</f>
        <v>0</v>
      </c>
      <c r="AR185" s="41">
        <f>MAX(0,AQ185-AS$4)</f>
        <v>0</v>
      </c>
      <c r="AS185" s="41">
        <f>AO185+AR185</f>
        <v>0</v>
      </c>
      <c r="AT185" s="41">
        <f>MAX(0,MIN(AR185,AS185-$C185))</f>
        <v>0</v>
      </c>
    </row>
    <row r="186">
      <c r="A186" s="40" t="n">
        <v>180</v>
      </c>
      <c r="B186" s="40" t="str">
        <f>CHOOSE(MONTH(EDATE('4 Дългове'!$D$20,A186-1)),"януари","февруари","март","април","май","юни","юли","август","септември","октомври","ноември","декември")&amp;" "&amp;YEAR(EDATE('4 Дългове'!$D$20,A186-1))&amp;" г."</f>
        <v>октомври 2041 г.</v>
      </c>
      <c r="C186" s="41">
        <f>$C$4-(G186+K186+O186+S186+W186+AA186+AE186+AI186+AM186+AQ186)+(H186+L186+P186+T186+X186+AB186+AF186+AJ186+AN186+AR186)</f>
        <v>470</v>
      </c>
      <c r="D186" s="41">
        <f>(G186+K186+O186+S186+W186+AA186+AE186+AI186+AM186+AQ186)-(J185+N185+R185+V185+Z185+AD185+AH185+AL185+AP185+AT185)</f>
        <v>0</v>
      </c>
      <c r="E186" s="41">
        <f>J186+N186+R186+V186+Z186+AD186+AH186+AL186+AP186+AT186</f>
        <v>0</v>
      </c>
      <c r="F186" s="40" t="str">
        <f>IF(AND(E186&lt;0.005,E185&gt;=0.005),A186,"")</f>
        <v/>
      </c>
      <c r="G186" s="41">
        <f>J185*(1+H$4/12)</f>
        <v>0</v>
      </c>
      <c r="H186" s="41">
        <f>MAX(0,G186-I$4)</f>
        <v>0</v>
      </c>
      <c r="I186" s="41">
        <f>H186</f>
        <v>0</v>
      </c>
      <c r="J186" s="41">
        <f>MAX(0,MIN(H186,I186-$C186))</f>
        <v>0</v>
      </c>
      <c r="K186" s="41">
        <f>N185*(1+L$4/12)</f>
        <v>0</v>
      </c>
      <c r="L186" s="41">
        <f>MAX(0,K186-M$4)</f>
        <v>0</v>
      </c>
      <c r="M186" s="41">
        <f>I186+L186</f>
        <v>0</v>
      </c>
      <c r="N186" s="41">
        <f>MAX(0,MIN(L186,M186-$C186))</f>
        <v>0</v>
      </c>
      <c r="O186" s="41">
        <f>R185*(1+P$4/12)</f>
        <v>0</v>
      </c>
      <c r="P186" s="41">
        <f>MAX(0,O186-Q$4)</f>
        <v>0</v>
      </c>
      <c r="Q186" s="41">
        <f>M186+P186</f>
        <v>0</v>
      </c>
      <c r="R186" s="41">
        <f>MAX(0,MIN(P186,Q186-$C186))</f>
        <v>0</v>
      </c>
      <c r="S186" s="41">
        <f>V185*(1+T$4/12)</f>
        <v>0</v>
      </c>
      <c r="T186" s="41">
        <f>MAX(0,S186-U$4)</f>
        <v>0</v>
      </c>
      <c r="U186" s="41">
        <f>Q186+T186</f>
        <v>0</v>
      </c>
      <c r="V186" s="41">
        <f>MAX(0,MIN(T186,U186-$C186))</f>
        <v>0</v>
      </c>
      <c r="W186" s="41">
        <f>Z185*(1+X$4/12)</f>
        <v>0</v>
      </c>
      <c r="X186" s="41">
        <f>MAX(0,W186-Y$4)</f>
        <v>0</v>
      </c>
      <c r="Y186" s="41">
        <f>U186+X186</f>
        <v>0</v>
      </c>
      <c r="Z186" s="41">
        <f>MAX(0,MIN(X186,Y186-$C186))</f>
        <v>0</v>
      </c>
      <c r="AA186" s="41">
        <f>AD185*(1+AB$4/12)</f>
        <v>0</v>
      </c>
      <c r="AB186" s="41">
        <f>MAX(0,AA186-AC$4)</f>
        <v>0</v>
      </c>
      <c r="AC186" s="41">
        <f>Y186+AB186</f>
        <v>0</v>
      </c>
      <c r="AD186" s="41">
        <f>MAX(0,MIN(AB186,AC186-$C186))</f>
        <v>0</v>
      </c>
      <c r="AE186" s="41">
        <f>AH185*(1+AF$4/12)</f>
        <v>0</v>
      </c>
      <c r="AF186" s="41">
        <f>MAX(0,AE186-AG$4)</f>
        <v>0</v>
      </c>
      <c r="AG186" s="41">
        <f>AC186+AF186</f>
        <v>0</v>
      </c>
      <c r="AH186" s="41">
        <f>MAX(0,MIN(AF186,AG186-$C186))</f>
        <v>0</v>
      </c>
      <c r="AI186" s="41">
        <f>AL185*(1+AJ$4/12)</f>
        <v>0</v>
      </c>
      <c r="AJ186" s="41">
        <f>MAX(0,AI186-AK$4)</f>
        <v>0</v>
      </c>
      <c r="AK186" s="41">
        <f>AG186+AJ186</f>
        <v>0</v>
      </c>
      <c r="AL186" s="41">
        <f>MAX(0,MIN(AJ186,AK186-$C186))</f>
        <v>0</v>
      </c>
      <c r="AM186" s="41">
        <f>AP185*(1+AN$4/12)</f>
        <v>0</v>
      </c>
      <c r="AN186" s="41">
        <f>MAX(0,AM186-AO$4)</f>
        <v>0</v>
      </c>
      <c r="AO186" s="41">
        <f>AK186+AN186</f>
        <v>0</v>
      </c>
      <c r="AP186" s="41">
        <f>MAX(0,MIN(AN186,AO186-$C186))</f>
        <v>0</v>
      </c>
      <c r="AQ186" s="41">
        <f>AT185*(1+AR$4/12)</f>
        <v>0</v>
      </c>
      <c r="AR186" s="41">
        <f>MAX(0,AQ186-AS$4)</f>
        <v>0</v>
      </c>
      <c r="AS186" s="41">
        <f>AO186+AR186</f>
        <v>0</v>
      </c>
      <c r="AT186" s="41">
        <f>MAX(0,MIN(AR186,AS186-$C186))</f>
        <v>0</v>
      </c>
    </row>
    <row r="187">
      <c r="A187" s="40" t="n">
        <v>181</v>
      </c>
      <c r="B187" s="40" t="str">
        <f>CHOOSE(MONTH(EDATE('4 Дългове'!$D$20,A187-1)),"януари","февруари","март","април","май","юни","юли","август","септември","октомври","ноември","декември")&amp;" "&amp;YEAR(EDATE('4 Дългове'!$D$20,A187-1))&amp;" г."</f>
        <v>ноември 2041 г.</v>
      </c>
      <c r="C187" s="41">
        <f>$C$4-(G187+K187+O187+S187+W187+AA187+AE187+AI187+AM187+AQ187)+(H187+L187+P187+T187+X187+AB187+AF187+AJ187+AN187+AR187)</f>
        <v>470</v>
      </c>
      <c r="D187" s="41">
        <f>(G187+K187+O187+S187+W187+AA187+AE187+AI187+AM187+AQ187)-(J186+N186+R186+V186+Z186+AD186+AH186+AL186+AP186+AT186)</f>
        <v>0</v>
      </c>
      <c r="E187" s="41">
        <f>J187+N187+R187+V187+Z187+AD187+AH187+AL187+AP187+AT187</f>
        <v>0</v>
      </c>
      <c r="F187" s="40" t="str">
        <f>IF(AND(E187&lt;0.005,E186&gt;=0.005),A187,"")</f>
        <v/>
      </c>
      <c r="G187" s="41">
        <f>J186*(1+H$4/12)</f>
        <v>0</v>
      </c>
      <c r="H187" s="41">
        <f>MAX(0,G187-I$4)</f>
        <v>0</v>
      </c>
      <c r="I187" s="41">
        <f>H187</f>
        <v>0</v>
      </c>
      <c r="J187" s="41">
        <f>MAX(0,MIN(H187,I187-$C187))</f>
        <v>0</v>
      </c>
      <c r="K187" s="41">
        <f>N186*(1+L$4/12)</f>
        <v>0</v>
      </c>
      <c r="L187" s="41">
        <f>MAX(0,K187-M$4)</f>
        <v>0</v>
      </c>
      <c r="M187" s="41">
        <f>I187+L187</f>
        <v>0</v>
      </c>
      <c r="N187" s="41">
        <f>MAX(0,MIN(L187,M187-$C187))</f>
        <v>0</v>
      </c>
      <c r="O187" s="41">
        <f>R186*(1+P$4/12)</f>
        <v>0</v>
      </c>
      <c r="P187" s="41">
        <f>MAX(0,O187-Q$4)</f>
        <v>0</v>
      </c>
      <c r="Q187" s="41">
        <f>M187+P187</f>
        <v>0</v>
      </c>
      <c r="R187" s="41">
        <f>MAX(0,MIN(P187,Q187-$C187))</f>
        <v>0</v>
      </c>
      <c r="S187" s="41">
        <f>V186*(1+T$4/12)</f>
        <v>0</v>
      </c>
      <c r="T187" s="41">
        <f>MAX(0,S187-U$4)</f>
        <v>0</v>
      </c>
      <c r="U187" s="41">
        <f>Q187+T187</f>
        <v>0</v>
      </c>
      <c r="V187" s="41">
        <f>MAX(0,MIN(T187,U187-$C187))</f>
        <v>0</v>
      </c>
      <c r="W187" s="41">
        <f>Z186*(1+X$4/12)</f>
        <v>0</v>
      </c>
      <c r="X187" s="41">
        <f>MAX(0,W187-Y$4)</f>
        <v>0</v>
      </c>
      <c r="Y187" s="41">
        <f>U187+X187</f>
        <v>0</v>
      </c>
      <c r="Z187" s="41">
        <f>MAX(0,MIN(X187,Y187-$C187))</f>
        <v>0</v>
      </c>
      <c r="AA187" s="41">
        <f>AD186*(1+AB$4/12)</f>
        <v>0</v>
      </c>
      <c r="AB187" s="41">
        <f>MAX(0,AA187-AC$4)</f>
        <v>0</v>
      </c>
      <c r="AC187" s="41">
        <f>Y187+AB187</f>
        <v>0</v>
      </c>
      <c r="AD187" s="41">
        <f>MAX(0,MIN(AB187,AC187-$C187))</f>
        <v>0</v>
      </c>
      <c r="AE187" s="41">
        <f>AH186*(1+AF$4/12)</f>
        <v>0</v>
      </c>
      <c r="AF187" s="41">
        <f>MAX(0,AE187-AG$4)</f>
        <v>0</v>
      </c>
      <c r="AG187" s="41">
        <f>AC187+AF187</f>
        <v>0</v>
      </c>
      <c r="AH187" s="41">
        <f>MAX(0,MIN(AF187,AG187-$C187))</f>
        <v>0</v>
      </c>
      <c r="AI187" s="41">
        <f>AL186*(1+AJ$4/12)</f>
        <v>0</v>
      </c>
      <c r="AJ187" s="41">
        <f>MAX(0,AI187-AK$4)</f>
        <v>0</v>
      </c>
      <c r="AK187" s="41">
        <f>AG187+AJ187</f>
        <v>0</v>
      </c>
      <c r="AL187" s="41">
        <f>MAX(0,MIN(AJ187,AK187-$C187))</f>
        <v>0</v>
      </c>
      <c r="AM187" s="41">
        <f>AP186*(1+AN$4/12)</f>
        <v>0</v>
      </c>
      <c r="AN187" s="41">
        <f>MAX(0,AM187-AO$4)</f>
        <v>0</v>
      </c>
      <c r="AO187" s="41">
        <f>AK187+AN187</f>
        <v>0</v>
      </c>
      <c r="AP187" s="41">
        <f>MAX(0,MIN(AN187,AO187-$C187))</f>
        <v>0</v>
      </c>
      <c r="AQ187" s="41">
        <f>AT186*(1+AR$4/12)</f>
        <v>0</v>
      </c>
      <c r="AR187" s="41">
        <f>MAX(0,AQ187-AS$4)</f>
        <v>0</v>
      </c>
      <c r="AS187" s="41">
        <f>AO187+AR187</f>
        <v>0</v>
      </c>
      <c r="AT187" s="41">
        <f>MAX(0,MIN(AR187,AS187-$C187))</f>
        <v>0</v>
      </c>
    </row>
    <row r="188">
      <c r="A188" s="40" t="n">
        <v>182</v>
      </c>
      <c r="B188" s="40" t="str">
        <f>CHOOSE(MONTH(EDATE('4 Дългове'!$D$20,A188-1)),"януари","февруари","март","април","май","юни","юли","август","септември","октомври","ноември","декември")&amp;" "&amp;YEAR(EDATE('4 Дългове'!$D$20,A188-1))&amp;" г."</f>
        <v>декември 2041 г.</v>
      </c>
      <c r="C188" s="41">
        <f>$C$4-(G188+K188+O188+S188+W188+AA188+AE188+AI188+AM188+AQ188)+(H188+L188+P188+T188+X188+AB188+AF188+AJ188+AN188+AR188)</f>
        <v>470</v>
      </c>
      <c r="D188" s="41">
        <f>(G188+K188+O188+S188+W188+AA188+AE188+AI188+AM188+AQ188)-(J187+N187+R187+V187+Z187+AD187+AH187+AL187+AP187+AT187)</f>
        <v>0</v>
      </c>
      <c r="E188" s="41">
        <f>J188+N188+R188+V188+Z188+AD188+AH188+AL188+AP188+AT188</f>
        <v>0</v>
      </c>
      <c r="F188" s="40" t="str">
        <f>IF(AND(E188&lt;0.005,E187&gt;=0.005),A188,"")</f>
        <v/>
      </c>
      <c r="G188" s="41">
        <f>J187*(1+H$4/12)</f>
        <v>0</v>
      </c>
      <c r="H188" s="41">
        <f>MAX(0,G188-I$4)</f>
        <v>0</v>
      </c>
      <c r="I188" s="41">
        <f>H188</f>
        <v>0</v>
      </c>
      <c r="J188" s="41">
        <f>MAX(0,MIN(H188,I188-$C188))</f>
        <v>0</v>
      </c>
      <c r="K188" s="41">
        <f>N187*(1+L$4/12)</f>
        <v>0</v>
      </c>
      <c r="L188" s="41">
        <f>MAX(0,K188-M$4)</f>
        <v>0</v>
      </c>
      <c r="M188" s="41">
        <f>I188+L188</f>
        <v>0</v>
      </c>
      <c r="N188" s="41">
        <f>MAX(0,MIN(L188,M188-$C188))</f>
        <v>0</v>
      </c>
      <c r="O188" s="41">
        <f>R187*(1+P$4/12)</f>
        <v>0</v>
      </c>
      <c r="P188" s="41">
        <f>MAX(0,O188-Q$4)</f>
        <v>0</v>
      </c>
      <c r="Q188" s="41">
        <f>M188+P188</f>
        <v>0</v>
      </c>
      <c r="R188" s="41">
        <f>MAX(0,MIN(P188,Q188-$C188))</f>
        <v>0</v>
      </c>
      <c r="S188" s="41">
        <f>V187*(1+T$4/12)</f>
        <v>0</v>
      </c>
      <c r="T188" s="41">
        <f>MAX(0,S188-U$4)</f>
        <v>0</v>
      </c>
      <c r="U188" s="41">
        <f>Q188+T188</f>
        <v>0</v>
      </c>
      <c r="V188" s="41">
        <f>MAX(0,MIN(T188,U188-$C188))</f>
        <v>0</v>
      </c>
      <c r="W188" s="41">
        <f>Z187*(1+X$4/12)</f>
        <v>0</v>
      </c>
      <c r="X188" s="41">
        <f>MAX(0,W188-Y$4)</f>
        <v>0</v>
      </c>
      <c r="Y188" s="41">
        <f>U188+X188</f>
        <v>0</v>
      </c>
      <c r="Z188" s="41">
        <f>MAX(0,MIN(X188,Y188-$C188))</f>
        <v>0</v>
      </c>
      <c r="AA188" s="41">
        <f>AD187*(1+AB$4/12)</f>
        <v>0</v>
      </c>
      <c r="AB188" s="41">
        <f>MAX(0,AA188-AC$4)</f>
        <v>0</v>
      </c>
      <c r="AC188" s="41">
        <f>Y188+AB188</f>
        <v>0</v>
      </c>
      <c r="AD188" s="41">
        <f>MAX(0,MIN(AB188,AC188-$C188))</f>
        <v>0</v>
      </c>
      <c r="AE188" s="41">
        <f>AH187*(1+AF$4/12)</f>
        <v>0</v>
      </c>
      <c r="AF188" s="41">
        <f>MAX(0,AE188-AG$4)</f>
        <v>0</v>
      </c>
      <c r="AG188" s="41">
        <f>AC188+AF188</f>
        <v>0</v>
      </c>
      <c r="AH188" s="41">
        <f>MAX(0,MIN(AF188,AG188-$C188))</f>
        <v>0</v>
      </c>
      <c r="AI188" s="41">
        <f>AL187*(1+AJ$4/12)</f>
        <v>0</v>
      </c>
      <c r="AJ188" s="41">
        <f>MAX(0,AI188-AK$4)</f>
        <v>0</v>
      </c>
      <c r="AK188" s="41">
        <f>AG188+AJ188</f>
        <v>0</v>
      </c>
      <c r="AL188" s="41">
        <f>MAX(0,MIN(AJ188,AK188-$C188))</f>
        <v>0</v>
      </c>
      <c r="AM188" s="41">
        <f>AP187*(1+AN$4/12)</f>
        <v>0</v>
      </c>
      <c r="AN188" s="41">
        <f>MAX(0,AM188-AO$4)</f>
        <v>0</v>
      </c>
      <c r="AO188" s="41">
        <f>AK188+AN188</f>
        <v>0</v>
      </c>
      <c r="AP188" s="41">
        <f>MAX(0,MIN(AN188,AO188-$C188))</f>
        <v>0</v>
      </c>
      <c r="AQ188" s="41">
        <f>AT187*(1+AR$4/12)</f>
        <v>0</v>
      </c>
      <c r="AR188" s="41">
        <f>MAX(0,AQ188-AS$4)</f>
        <v>0</v>
      </c>
      <c r="AS188" s="41">
        <f>AO188+AR188</f>
        <v>0</v>
      </c>
      <c r="AT188" s="41">
        <f>MAX(0,MIN(AR188,AS188-$C188))</f>
        <v>0</v>
      </c>
    </row>
    <row r="189">
      <c r="A189" s="40" t="n">
        <v>183</v>
      </c>
      <c r="B189" s="40" t="str">
        <f>CHOOSE(MONTH(EDATE('4 Дългове'!$D$20,A189-1)),"януари","февруари","март","април","май","юни","юли","август","септември","октомври","ноември","декември")&amp;" "&amp;YEAR(EDATE('4 Дългове'!$D$20,A189-1))&amp;" г."</f>
        <v>януари 2042 г.</v>
      </c>
      <c r="C189" s="41">
        <f>$C$4-(G189+K189+O189+S189+W189+AA189+AE189+AI189+AM189+AQ189)+(H189+L189+P189+T189+X189+AB189+AF189+AJ189+AN189+AR189)</f>
        <v>470</v>
      </c>
      <c r="D189" s="41">
        <f>(G189+K189+O189+S189+W189+AA189+AE189+AI189+AM189+AQ189)-(J188+N188+R188+V188+Z188+AD188+AH188+AL188+AP188+AT188)</f>
        <v>0</v>
      </c>
      <c r="E189" s="41">
        <f>J189+N189+R189+V189+Z189+AD189+AH189+AL189+AP189+AT189</f>
        <v>0</v>
      </c>
      <c r="F189" s="40" t="str">
        <f>IF(AND(E189&lt;0.005,E188&gt;=0.005),A189,"")</f>
        <v/>
      </c>
      <c r="G189" s="41">
        <f>J188*(1+H$4/12)</f>
        <v>0</v>
      </c>
      <c r="H189" s="41">
        <f>MAX(0,G189-I$4)</f>
        <v>0</v>
      </c>
      <c r="I189" s="41">
        <f>H189</f>
        <v>0</v>
      </c>
      <c r="J189" s="41">
        <f>MAX(0,MIN(H189,I189-$C189))</f>
        <v>0</v>
      </c>
      <c r="K189" s="41">
        <f>N188*(1+L$4/12)</f>
        <v>0</v>
      </c>
      <c r="L189" s="41">
        <f>MAX(0,K189-M$4)</f>
        <v>0</v>
      </c>
      <c r="M189" s="41">
        <f>I189+L189</f>
        <v>0</v>
      </c>
      <c r="N189" s="41">
        <f>MAX(0,MIN(L189,M189-$C189))</f>
        <v>0</v>
      </c>
      <c r="O189" s="41">
        <f>R188*(1+P$4/12)</f>
        <v>0</v>
      </c>
      <c r="P189" s="41">
        <f>MAX(0,O189-Q$4)</f>
        <v>0</v>
      </c>
      <c r="Q189" s="41">
        <f>M189+P189</f>
        <v>0</v>
      </c>
      <c r="R189" s="41">
        <f>MAX(0,MIN(P189,Q189-$C189))</f>
        <v>0</v>
      </c>
      <c r="S189" s="41">
        <f>V188*(1+T$4/12)</f>
        <v>0</v>
      </c>
      <c r="T189" s="41">
        <f>MAX(0,S189-U$4)</f>
        <v>0</v>
      </c>
      <c r="U189" s="41">
        <f>Q189+T189</f>
        <v>0</v>
      </c>
      <c r="V189" s="41">
        <f>MAX(0,MIN(T189,U189-$C189))</f>
        <v>0</v>
      </c>
      <c r="W189" s="41">
        <f>Z188*(1+X$4/12)</f>
        <v>0</v>
      </c>
      <c r="X189" s="41">
        <f>MAX(0,W189-Y$4)</f>
        <v>0</v>
      </c>
      <c r="Y189" s="41">
        <f>U189+X189</f>
        <v>0</v>
      </c>
      <c r="Z189" s="41">
        <f>MAX(0,MIN(X189,Y189-$C189))</f>
        <v>0</v>
      </c>
      <c r="AA189" s="41">
        <f>AD188*(1+AB$4/12)</f>
        <v>0</v>
      </c>
      <c r="AB189" s="41">
        <f>MAX(0,AA189-AC$4)</f>
        <v>0</v>
      </c>
      <c r="AC189" s="41">
        <f>Y189+AB189</f>
        <v>0</v>
      </c>
      <c r="AD189" s="41">
        <f>MAX(0,MIN(AB189,AC189-$C189))</f>
        <v>0</v>
      </c>
      <c r="AE189" s="41">
        <f>AH188*(1+AF$4/12)</f>
        <v>0</v>
      </c>
      <c r="AF189" s="41">
        <f>MAX(0,AE189-AG$4)</f>
        <v>0</v>
      </c>
      <c r="AG189" s="41">
        <f>AC189+AF189</f>
        <v>0</v>
      </c>
      <c r="AH189" s="41">
        <f>MAX(0,MIN(AF189,AG189-$C189))</f>
        <v>0</v>
      </c>
      <c r="AI189" s="41">
        <f>AL188*(1+AJ$4/12)</f>
        <v>0</v>
      </c>
      <c r="AJ189" s="41">
        <f>MAX(0,AI189-AK$4)</f>
        <v>0</v>
      </c>
      <c r="AK189" s="41">
        <f>AG189+AJ189</f>
        <v>0</v>
      </c>
      <c r="AL189" s="41">
        <f>MAX(0,MIN(AJ189,AK189-$C189))</f>
        <v>0</v>
      </c>
      <c r="AM189" s="41">
        <f>AP188*(1+AN$4/12)</f>
        <v>0</v>
      </c>
      <c r="AN189" s="41">
        <f>MAX(0,AM189-AO$4)</f>
        <v>0</v>
      </c>
      <c r="AO189" s="41">
        <f>AK189+AN189</f>
        <v>0</v>
      </c>
      <c r="AP189" s="41">
        <f>MAX(0,MIN(AN189,AO189-$C189))</f>
        <v>0</v>
      </c>
      <c r="AQ189" s="41">
        <f>AT188*(1+AR$4/12)</f>
        <v>0</v>
      </c>
      <c r="AR189" s="41">
        <f>MAX(0,AQ189-AS$4)</f>
        <v>0</v>
      </c>
      <c r="AS189" s="41">
        <f>AO189+AR189</f>
        <v>0</v>
      </c>
      <c r="AT189" s="41">
        <f>MAX(0,MIN(AR189,AS189-$C189))</f>
        <v>0</v>
      </c>
    </row>
    <row r="190">
      <c r="A190" s="40" t="n">
        <v>184</v>
      </c>
      <c r="B190" s="40" t="str">
        <f>CHOOSE(MONTH(EDATE('4 Дългове'!$D$20,A190-1)),"януари","февруари","март","април","май","юни","юли","август","септември","октомври","ноември","декември")&amp;" "&amp;YEAR(EDATE('4 Дългове'!$D$20,A190-1))&amp;" г."</f>
        <v>февруари 2042 г.</v>
      </c>
      <c r="C190" s="41">
        <f>$C$4-(G190+K190+O190+S190+W190+AA190+AE190+AI190+AM190+AQ190)+(H190+L190+P190+T190+X190+AB190+AF190+AJ190+AN190+AR190)</f>
        <v>470</v>
      </c>
      <c r="D190" s="41">
        <f>(G190+K190+O190+S190+W190+AA190+AE190+AI190+AM190+AQ190)-(J189+N189+R189+V189+Z189+AD189+AH189+AL189+AP189+AT189)</f>
        <v>0</v>
      </c>
      <c r="E190" s="41">
        <f>J190+N190+R190+V190+Z190+AD190+AH190+AL190+AP190+AT190</f>
        <v>0</v>
      </c>
      <c r="F190" s="40" t="str">
        <f>IF(AND(E190&lt;0.005,E189&gt;=0.005),A190,"")</f>
        <v/>
      </c>
      <c r="G190" s="41">
        <f>J189*(1+H$4/12)</f>
        <v>0</v>
      </c>
      <c r="H190" s="41">
        <f>MAX(0,G190-I$4)</f>
        <v>0</v>
      </c>
      <c r="I190" s="41">
        <f>H190</f>
        <v>0</v>
      </c>
      <c r="J190" s="41">
        <f>MAX(0,MIN(H190,I190-$C190))</f>
        <v>0</v>
      </c>
      <c r="K190" s="41">
        <f>N189*(1+L$4/12)</f>
        <v>0</v>
      </c>
      <c r="L190" s="41">
        <f>MAX(0,K190-M$4)</f>
        <v>0</v>
      </c>
      <c r="M190" s="41">
        <f>I190+L190</f>
        <v>0</v>
      </c>
      <c r="N190" s="41">
        <f>MAX(0,MIN(L190,M190-$C190))</f>
        <v>0</v>
      </c>
      <c r="O190" s="41">
        <f>R189*(1+P$4/12)</f>
        <v>0</v>
      </c>
      <c r="P190" s="41">
        <f>MAX(0,O190-Q$4)</f>
        <v>0</v>
      </c>
      <c r="Q190" s="41">
        <f>M190+P190</f>
        <v>0</v>
      </c>
      <c r="R190" s="41">
        <f>MAX(0,MIN(P190,Q190-$C190))</f>
        <v>0</v>
      </c>
      <c r="S190" s="41">
        <f>V189*(1+T$4/12)</f>
        <v>0</v>
      </c>
      <c r="T190" s="41">
        <f>MAX(0,S190-U$4)</f>
        <v>0</v>
      </c>
      <c r="U190" s="41">
        <f>Q190+T190</f>
        <v>0</v>
      </c>
      <c r="V190" s="41">
        <f>MAX(0,MIN(T190,U190-$C190))</f>
        <v>0</v>
      </c>
      <c r="W190" s="41">
        <f>Z189*(1+X$4/12)</f>
        <v>0</v>
      </c>
      <c r="X190" s="41">
        <f>MAX(0,W190-Y$4)</f>
        <v>0</v>
      </c>
      <c r="Y190" s="41">
        <f>U190+X190</f>
        <v>0</v>
      </c>
      <c r="Z190" s="41">
        <f>MAX(0,MIN(X190,Y190-$C190))</f>
        <v>0</v>
      </c>
      <c r="AA190" s="41">
        <f>AD189*(1+AB$4/12)</f>
        <v>0</v>
      </c>
      <c r="AB190" s="41">
        <f>MAX(0,AA190-AC$4)</f>
        <v>0</v>
      </c>
      <c r="AC190" s="41">
        <f>Y190+AB190</f>
        <v>0</v>
      </c>
      <c r="AD190" s="41">
        <f>MAX(0,MIN(AB190,AC190-$C190))</f>
        <v>0</v>
      </c>
      <c r="AE190" s="41">
        <f>AH189*(1+AF$4/12)</f>
        <v>0</v>
      </c>
      <c r="AF190" s="41">
        <f>MAX(0,AE190-AG$4)</f>
        <v>0</v>
      </c>
      <c r="AG190" s="41">
        <f>AC190+AF190</f>
        <v>0</v>
      </c>
      <c r="AH190" s="41">
        <f>MAX(0,MIN(AF190,AG190-$C190))</f>
        <v>0</v>
      </c>
      <c r="AI190" s="41">
        <f>AL189*(1+AJ$4/12)</f>
        <v>0</v>
      </c>
      <c r="AJ190" s="41">
        <f>MAX(0,AI190-AK$4)</f>
        <v>0</v>
      </c>
      <c r="AK190" s="41">
        <f>AG190+AJ190</f>
        <v>0</v>
      </c>
      <c r="AL190" s="41">
        <f>MAX(0,MIN(AJ190,AK190-$C190))</f>
        <v>0</v>
      </c>
      <c r="AM190" s="41">
        <f>AP189*(1+AN$4/12)</f>
        <v>0</v>
      </c>
      <c r="AN190" s="41">
        <f>MAX(0,AM190-AO$4)</f>
        <v>0</v>
      </c>
      <c r="AO190" s="41">
        <f>AK190+AN190</f>
        <v>0</v>
      </c>
      <c r="AP190" s="41">
        <f>MAX(0,MIN(AN190,AO190-$C190))</f>
        <v>0</v>
      </c>
      <c r="AQ190" s="41">
        <f>AT189*(1+AR$4/12)</f>
        <v>0</v>
      </c>
      <c r="AR190" s="41">
        <f>MAX(0,AQ190-AS$4)</f>
        <v>0</v>
      </c>
      <c r="AS190" s="41">
        <f>AO190+AR190</f>
        <v>0</v>
      </c>
      <c r="AT190" s="41">
        <f>MAX(0,MIN(AR190,AS190-$C190))</f>
        <v>0</v>
      </c>
    </row>
    <row r="191">
      <c r="A191" s="40" t="n">
        <v>185</v>
      </c>
      <c r="B191" s="40" t="str">
        <f>CHOOSE(MONTH(EDATE('4 Дългове'!$D$20,A191-1)),"януари","февруари","март","април","май","юни","юли","август","септември","октомври","ноември","декември")&amp;" "&amp;YEAR(EDATE('4 Дългове'!$D$20,A191-1))&amp;" г."</f>
        <v>март 2042 г.</v>
      </c>
      <c r="C191" s="41">
        <f>$C$4-(G191+K191+O191+S191+W191+AA191+AE191+AI191+AM191+AQ191)+(H191+L191+P191+T191+X191+AB191+AF191+AJ191+AN191+AR191)</f>
        <v>470</v>
      </c>
      <c r="D191" s="41">
        <f>(G191+K191+O191+S191+W191+AA191+AE191+AI191+AM191+AQ191)-(J190+N190+R190+V190+Z190+AD190+AH190+AL190+AP190+AT190)</f>
        <v>0</v>
      </c>
      <c r="E191" s="41">
        <f>J191+N191+R191+V191+Z191+AD191+AH191+AL191+AP191+AT191</f>
        <v>0</v>
      </c>
      <c r="F191" s="40" t="str">
        <f>IF(AND(E191&lt;0.005,E190&gt;=0.005),A191,"")</f>
        <v/>
      </c>
      <c r="G191" s="41">
        <f>J190*(1+H$4/12)</f>
        <v>0</v>
      </c>
      <c r="H191" s="41">
        <f>MAX(0,G191-I$4)</f>
        <v>0</v>
      </c>
      <c r="I191" s="41">
        <f>H191</f>
        <v>0</v>
      </c>
      <c r="J191" s="41">
        <f>MAX(0,MIN(H191,I191-$C191))</f>
        <v>0</v>
      </c>
      <c r="K191" s="41">
        <f>N190*(1+L$4/12)</f>
        <v>0</v>
      </c>
      <c r="L191" s="41">
        <f>MAX(0,K191-M$4)</f>
        <v>0</v>
      </c>
      <c r="M191" s="41">
        <f>I191+L191</f>
        <v>0</v>
      </c>
      <c r="N191" s="41">
        <f>MAX(0,MIN(L191,M191-$C191))</f>
        <v>0</v>
      </c>
      <c r="O191" s="41">
        <f>R190*(1+P$4/12)</f>
        <v>0</v>
      </c>
      <c r="P191" s="41">
        <f>MAX(0,O191-Q$4)</f>
        <v>0</v>
      </c>
      <c r="Q191" s="41">
        <f>M191+P191</f>
        <v>0</v>
      </c>
      <c r="R191" s="41">
        <f>MAX(0,MIN(P191,Q191-$C191))</f>
        <v>0</v>
      </c>
      <c r="S191" s="41">
        <f>V190*(1+T$4/12)</f>
        <v>0</v>
      </c>
      <c r="T191" s="41">
        <f>MAX(0,S191-U$4)</f>
        <v>0</v>
      </c>
      <c r="U191" s="41">
        <f>Q191+T191</f>
        <v>0</v>
      </c>
      <c r="V191" s="41">
        <f>MAX(0,MIN(T191,U191-$C191))</f>
        <v>0</v>
      </c>
      <c r="W191" s="41">
        <f>Z190*(1+X$4/12)</f>
        <v>0</v>
      </c>
      <c r="X191" s="41">
        <f>MAX(0,W191-Y$4)</f>
        <v>0</v>
      </c>
      <c r="Y191" s="41">
        <f>U191+X191</f>
        <v>0</v>
      </c>
      <c r="Z191" s="41">
        <f>MAX(0,MIN(X191,Y191-$C191))</f>
        <v>0</v>
      </c>
      <c r="AA191" s="41">
        <f>AD190*(1+AB$4/12)</f>
        <v>0</v>
      </c>
      <c r="AB191" s="41">
        <f>MAX(0,AA191-AC$4)</f>
        <v>0</v>
      </c>
      <c r="AC191" s="41">
        <f>Y191+AB191</f>
        <v>0</v>
      </c>
      <c r="AD191" s="41">
        <f>MAX(0,MIN(AB191,AC191-$C191))</f>
        <v>0</v>
      </c>
      <c r="AE191" s="41">
        <f>AH190*(1+AF$4/12)</f>
        <v>0</v>
      </c>
      <c r="AF191" s="41">
        <f>MAX(0,AE191-AG$4)</f>
        <v>0</v>
      </c>
      <c r="AG191" s="41">
        <f>AC191+AF191</f>
        <v>0</v>
      </c>
      <c r="AH191" s="41">
        <f>MAX(0,MIN(AF191,AG191-$C191))</f>
        <v>0</v>
      </c>
      <c r="AI191" s="41">
        <f>AL190*(1+AJ$4/12)</f>
        <v>0</v>
      </c>
      <c r="AJ191" s="41">
        <f>MAX(0,AI191-AK$4)</f>
        <v>0</v>
      </c>
      <c r="AK191" s="41">
        <f>AG191+AJ191</f>
        <v>0</v>
      </c>
      <c r="AL191" s="41">
        <f>MAX(0,MIN(AJ191,AK191-$C191))</f>
        <v>0</v>
      </c>
      <c r="AM191" s="41">
        <f>AP190*(1+AN$4/12)</f>
        <v>0</v>
      </c>
      <c r="AN191" s="41">
        <f>MAX(0,AM191-AO$4)</f>
        <v>0</v>
      </c>
      <c r="AO191" s="41">
        <f>AK191+AN191</f>
        <v>0</v>
      </c>
      <c r="AP191" s="41">
        <f>MAX(0,MIN(AN191,AO191-$C191))</f>
        <v>0</v>
      </c>
      <c r="AQ191" s="41">
        <f>AT190*(1+AR$4/12)</f>
        <v>0</v>
      </c>
      <c r="AR191" s="41">
        <f>MAX(0,AQ191-AS$4)</f>
        <v>0</v>
      </c>
      <c r="AS191" s="41">
        <f>AO191+AR191</f>
        <v>0</v>
      </c>
      <c r="AT191" s="41">
        <f>MAX(0,MIN(AR191,AS191-$C191))</f>
        <v>0</v>
      </c>
    </row>
    <row r="192">
      <c r="A192" s="40" t="n">
        <v>186</v>
      </c>
      <c r="B192" s="40" t="str">
        <f>CHOOSE(MONTH(EDATE('4 Дългове'!$D$20,A192-1)),"януари","февруари","март","април","май","юни","юли","август","септември","октомври","ноември","декември")&amp;" "&amp;YEAR(EDATE('4 Дългове'!$D$20,A192-1))&amp;" г."</f>
        <v>април 2042 г.</v>
      </c>
      <c r="C192" s="41">
        <f>$C$4-(G192+K192+O192+S192+W192+AA192+AE192+AI192+AM192+AQ192)+(H192+L192+P192+T192+X192+AB192+AF192+AJ192+AN192+AR192)</f>
        <v>470</v>
      </c>
      <c r="D192" s="41">
        <f>(G192+K192+O192+S192+W192+AA192+AE192+AI192+AM192+AQ192)-(J191+N191+R191+V191+Z191+AD191+AH191+AL191+AP191+AT191)</f>
        <v>0</v>
      </c>
      <c r="E192" s="41">
        <f>J192+N192+R192+V192+Z192+AD192+AH192+AL192+AP192+AT192</f>
        <v>0</v>
      </c>
      <c r="F192" s="40" t="str">
        <f>IF(AND(E192&lt;0.005,E191&gt;=0.005),A192,"")</f>
        <v/>
      </c>
      <c r="G192" s="41">
        <f>J191*(1+H$4/12)</f>
        <v>0</v>
      </c>
      <c r="H192" s="41">
        <f>MAX(0,G192-I$4)</f>
        <v>0</v>
      </c>
      <c r="I192" s="41">
        <f>H192</f>
        <v>0</v>
      </c>
      <c r="J192" s="41">
        <f>MAX(0,MIN(H192,I192-$C192))</f>
        <v>0</v>
      </c>
      <c r="K192" s="41">
        <f>N191*(1+L$4/12)</f>
        <v>0</v>
      </c>
      <c r="L192" s="41">
        <f>MAX(0,K192-M$4)</f>
        <v>0</v>
      </c>
      <c r="M192" s="41">
        <f>I192+L192</f>
        <v>0</v>
      </c>
      <c r="N192" s="41">
        <f>MAX(0,MIN(L192,M192-$C192))</f>
        <v>0</v>
      </c>
      <c r="O192" s="41">
        <f>R191*(1+P$4/12)</f>
        <v>0</v>
      </c>
      <c r="P192" s="41">
        <f>MAX(0,O192-Q$4)</f>
        <v>0</v>
      </c>
      <c r="Q192" s="41">
        <f>M192+P192</f>
        <v>0</v>
      </c>
      <c r="R192" s="41">
        <f>MAX(0,MIN(P192,Q192-$C192))</f>
        <v>0</v>
      </c>
      <c r="S192" s="41">
        <f>V191*(1+T$4/12)</f>
        <v>0</v>
      </c>
      <c r="T192" s="41">
        <f>MAX(0,S192-U$4)</f>
        <v>0</v>
      </c>
      <c r="U192" s="41">
        <f>Q192+T192</f>
        <v>0</v>
      </c>
      <c r="V192" s="41">
        <f>MAX(0,MIN(T192,U192-$C192))</f>
        <v>0</v>
      </c>
      <c r="W192" s="41">
        <f>Z191*(1+X$4/12)</f>
        <v>0</v>
      </c>
      <c r="X192" s="41">
        <f>MAX(0,W192-Y$4)</f>
        <v>0</v>
      </c>
      <c r="Y192" s="41">
        <f>U192+X192</f>
        <v>0</v>
      </c>
      <c r="Z192" s="41">
        <f>MAX(0,MIN(X192,Y192-$C192))</f>
        <v>0</v>
      </c>
      <c r="AA192" s="41">
        <f>AD191*(1+AB$4/12)</f>
        <v>0</v>
      </c>
      <c r="AB192" s="41">
        <f>MAX(0,AA192-AC$4)</f>
        <v>0</v>
      </c>
      <c r="AC192" s="41">
        <f>Y192+AB192</f>
        <v>0</v>
      </c>
      <c r="AD192" s="41">
        <f>MAX(0,MIN(AB192,AC192-$C192))</f>
        <v>0</v>
      </c>
      <c r="AE192" s="41">
        <f>AH191*(1+AF$4/12)</f>
        <v>0</v>
      </c>
      <c r="AF192" s="41">
        <f>MAX(0,AE192-AG$4)</f>
        <v>0</v>
      </c>
      <c r="AG192" s="41">
        <f>AC192+AF192</f>
        <v>0</v>
      </c>
      <c r="AH192" s="41">
        <f>MAX(0,MIN(AF192,AG192-$C192))</f>
        <v>0</v>
      </c>
      <c r="AI192" s="41">
        <f>AL191*(1+AJ$4/12)</f>
        <v>0</v>
      </c>
      <c r="AJ192" s="41">
        <f>MAX(0,AI192-AK$4)</f>
        <v>0</v>
      </c>
      <c r="AK192" s="41">
        <f>AG192+AJ192</f>
        <v>0</v>
      </c>
      <c r="AL192" s="41">
        <f>MAX(0,MIN(AJ192,AK192-$C192))</f>
        <v>0</v>
      </c>
      <c r="AM192" s="41">
        <f>AP191*(1+AN$4/12)</f>
        <v>0</v>
      </c>
      <c r="AN192" s="41">
        <f>MAX(0,AM192-AO$4)</f>
        <v>0</v>
      </c>
      <c r="AO192" s="41">
        <f>AK192+AN192</f>
        <v>0</v>
      </c>
      <c r="AP192" s="41">
        <f>MAX(0,MIN(AN192,AO192-$C192))</f>
        <v>0</v>
      </c>
      <c r="AQ192" s="41">
        <f>AT191*(1+AR$4/12)</f>
        <v>0</v>
      </c>
      <c r="AR192" s="41">
        <f>MAX(0,AQ192-AS$4)</f>
        <v>0</v>
      </c>
      <c r="AS192" s="41">
        <f>AO192+AR192</f>
        <v>0</v>
      </c>
      <c r="AT192" s="41">
        <f>MAX(0,MIN(AR192,AS192-$C192))</f>
        <v>0</v>
      </c>
    </row>
    <row r="193">
      <c r="A193" s="40" t="n">
        <v>187</v>
      </c>
      <c r="B193" s="40" t="str">
        <f>CHOOSE(MONTH(EDATE('4 Дългове'!$D$20,A193-1)),"януари","февруари","март","април","май","юни","юли","август","септември","октомври","ноември","декември")&amp;" "&amp;YEAR(EDATE('4 Дългове'!$D$20,A193-1))&amp;" г."</f>
        <v>май 2042 г.</v>
      </c>
      <c r="C193" s="41">
        <f>$C$4-(G193+K193+O193+S193+W193+AA193+AE193+AI193+AM193+AQ193)+(H193+L193+P193+T193+X193+AB193+AF193+AJ193+AN193+AR193)</f>
        <v>470</v>
      </c>
      <c r="D193" s="41">
        <f>(G193+K193+O193+S193+W193+AA193+AE193+AI193+AM193+AQ193)-(J192+N192+R192+V192+Z192+AD192+AH192+AL192+AP192+AT192)</f>
        <v>0</v>
      </c>
      <c r="E193" s="41">
        <f>J193+N193+R193+V193+Z193+AD193+AH193+AL193+AP193+AT193</f>
        <v>0</v>
      </c>
      <c r="F193" s="40" t="str">
        <f>IF(AND(E193&lt;0.005,E192&gt;=0.005),A193,"")</f>
        <v/>
      </c>
      <c r="G193" s="41">
        <f>J192*(1+H$4/12)</f>
        <v>0</v>
      </c>
      <c r="H193" s="41">
        <f>MAX(0,G193-I$4)</f>
        <v>0</v>
      </c>
      <c r="I193" s="41">
        <f>H193</f>
        <v>0</v>
      </c>
      <c r="J193" s="41">
        <f>MAX(0,MIN(H193,I193-$C193))</f>
        <v>0</v>
      </c>
      <c r="K193" s="41">
        <f>N192*(1+L$4/12)</f>
        <v>0</v>
      </c>
      <c r="L193" s="41">
        <f>MAX(0,K193-M$4)</f>
        <v>0</v>
      </c>
      <c r="M193" s="41">
        <f>I193+L193</f>
        <v>0</v>
      </c>
      <c r="N193" s="41">
        <f>MAX(0,MIN(L193,M193-$C193))</f>
        <v>0</v>
      </c>
      <c r="O193" s="41">
        <f>R192*(1+P$4/12)</f>
        <v>0</v>
      </c>
      <c r="P193" s="41">
        <f>MAX(0,O193-Q$4)</f>
        <v>0</v>
      </c>
      <c r="Q193" s="41">
        <f>M193+P193</f>
        <v>0</v>
      </c>
      <c r="R193" s="41">
        <f>MAX(0,MIN(P193,Q193-$C193))</f>
        <v>0</v>
      </c>
      <c r="S193" s="41">
        <f>V192*(1+T$4/12)</f>
        <v>0</v>
      </c>
      <c r="T193" s="41">
        <f>MAX(0,S193-U$4)</f>
        <v>0</v>
      </c>
      <c r="U193" s="41">
        <f>Q193+T193</f>
        <v>0</v>
      </c>
      <c r="V193" s="41">
        <f>MAX(0,MIN(T193,U193-$C193))</f>
        <v>0</v>
      </c>
      <c r="W193" s="41">
        <f>Z192*(1+X$4/12)</f>
        <v>0</v>
      </c>
      <c r="X193" s="41">
        <f>MAX(0,W193-Y$4)</f>
        <v>0</v>
      </c>
      <c r="Y193" s="41">
        <f>U193+X193</f>
        <v>0</v>
      </c>
      <c r="Z193" s="41">
        <f>MAX(0,MIN(X193,Y193-$C193))</f>
        <v>0</v>
      </c>
      <c r="AA193" s="41">
        <f>AD192*(1+AB$4/12)</f>
        <v>0</v>
      </c>
      <c r="AB193" s="41">
        <f>MAX(0,AA193-AC$4)</f>
        <v>0</v>
      </c>
      <c r="AC193" s="41">
        <f>Y193+AB193</f>
        <v>0</v>
      </c>
      <c r="AD193" s="41">
        <f>MAX(0,MIN(AB193,AC193-$C193))</f>
        <v>0</v>
      </c>
      <c r="AE193" s="41">
        <f>AH192*(1+AF$4/12)</f>
        <v>0</v>
      </c>
      <c r="AF193" s="41">
        <f>MAX(0,AE193-AG$4)</f>
        <v>0</v>
      </c>
      <c r="AG193" s="41">
        <f>AC193+AF193</f>
        <v>0</v>
      </c>
      <c r="AH193" s="41">
        <f>MAX(0,MIN(AF193,AG193-$C193))</f>
        <v>0</v>
      </c>
      <c r="AI193" s="41">
        <f>AL192*(1+AJ$4/12)</f>
        <v>0</v>
      </c>
      <c r="AJ193" s="41">
        <f>MAX(0,AI193-AK$4)</f>
        <v>0</v>
      </c>
      <c r="AK193" s="41">
        <f>AG193+AJ193</f>
        <v>0</v>
      </c>
      <c r="AL193" s="41">
        <f>MAX(0,MIN(AJ193,AK193-$C193))</f>
        <v>0</v>
      </c>
      <c r="AM193" s="41">
        <f>AP192*(1+AN$4/12)</f>
        <v>0</v>
      </c>
      <c r="AN193" s="41">
        <f>MAX(0,AM193-AO$4)</f>
        <v>0</v>
      </c>
      <c r="AO193" s="41">
        <f>AK193+AN193</f>
        <v>0</v>
      </c>
      <c r="AP193" s="41">
        <f>MAX(0,MIN(AN193,AO193-$C193))</f>
        <v>0</v>
      </c>
      <c r="AQ193" s="41">
        <f>AT192*(1+AR$4/12)</f>
        <v>0</v>
      </c>
      <c r="AR193" s="41">
        <f>MAX(0,AQ193-AS$4)</f>
        <v>0</v>
      </c>
      <c r="AS193" s="41">
        <f>AO193+AR193</f>
        <v>0</v>
      </c>
      <c r="AT193" s="41">
        <f>MAX(0,MIN(AR193,AS193-$C193))</f>
        <v>0</v>
      </c>
    </row>
    <row r="194">
      <c r="A194" s="40" t="n">
        <v>188</v>
      </c>
      <c r="B194" s="40" t="str">
        <f>CHOOSE(MONTH(EDATE('4 Дългове'!$D$20,A194-1)),"януари","февруари","март","април","май","юни","юли","август","септември","октомври","ноември","декември")&amp;" "&amp;YEAR(EDATE('4 Дългове'!$D$20,A194-1))&amp;" г."</f>
        <v>юни 2042 г.</v>
      </c>
      <c r="C194" s="41">
        <f>$C$4-(G194+K194+O194+S194+W194+AA194+AE194+AI194+AM194+AQ194)+(H194+L194+P194+T194+X194+AB194+AF194+AJ194+AN194+AR194)</f>
        <v>470</v>
      </c>
      <c r="D194" s="41">
        <f>(G194+K194+O194+S194+W194+AA194+AE194+AI194+AM194+AQ194)-(J193+N193+R193+V193+Z193+AD193+AH193+AL193+AP193+AT193)</f>
        <v>0</v>
      </c>
      <c r="E194" s="41">
        <f>J194+N194+R194+V194+Z194+AD194+AH194+AL194+AP194+AT194</f>
        <v>0</v>
      </c>
      <c r="F194" s="40" t="str">
        <f>IF(AND(E194&lt;0.005,E193&gt;=0.005),A194,"")</f>
        <v/>
      </c>
      <c r="G194" s="41">
        <f>J193*(1+H$4/12)</f>
        <v>0</v>
      </c>
      <c r="H194" s="41">
        <f>MAX(0,G194-I$4)</f>
        <v>0</v>
      </c>
      <c r="I194" s="41">
        <f>H194</f>
        <v>0</v>
      </c>
      <c r="J194" s="41">
        <f>MAX(0,MIN(H194,I194-$C194))</f>
        <v>0</v>
      </c>
      <c r="K194" s="41">
        <f>N193*(1+L$4/12)</f>
        <v>0</v>
      </c>
      <c r="L194" s="41">
        <f>MAX(0,K194-M$4)</f>
        <v>0</v>
      </c>
      <c r="M194" s="41">
        <f>I194+L194</f>
        <v>0</v>
      </c>
      <c r="N194" s="41">
        <f>MAX(0,MIN(L194,M194-$C194))</f>
        <v>0</v>
      </c>
      <c r="O194" s="41">
        <f>R193*(1+P$4/12)</f>
        <v>0</v>
      </c>
      <c r="P194" s="41">
        <f>MAX(0,O194-Q$4)</f>
        <v>0</v>
      </c>
      <c r="Q194" s="41">
        <f>M194+P194</f>
        <v>0</v>
      </c>
      <c r="R194" s="41">
        <f>MAX(0,MIN(P194,Q194-$C194))</f>
        <v>0</v>
      </c>
      <c r="S194" s="41">
        <f>V193*(1+T$4/12)</f>
        <v>0</v>
      </c>
      <c r="T194" s="41">
        <f>MAX(0,S194-U$4)</f>
        <v>0</v>
      </c>
      <c r="U194" s="41">
        <f>Q194+T194</f>
        <v>0</v>
      </c>
      <c r="V194" s="41">
        <f>MAX(0,MIN(T194,U194-$C194))</f>
        <v>0</v>
      </c>
      <c r="W194" s="41">
        <f>Z193*(1+X$4/12)</f>
        <v>0</v>
      </c>
      <c r="X194" s="41">
        <f>MAX(0,W194-Y$4)</f>
        <v>0</v>
      </c>
      <c r="Y194" s="41">
        <f>U194+X194</f>
        <v>0</v>
      </c>
      <c r="Z194" s="41">
        <f>MAX(0,MIN(X194,Y194-$C194))</f>
        <v>0</v>
      </c>
      <c r="AA194" s="41">
        <f>AD193*(1+AB$4/12)</f>
        <v>0</v>
      </c>
      <c r="AB194" s="41">
        <f>MAX(0,AA194-AC$4)</f>
        <v>0</v>
      </c>
      <c r="AC194" s="41">
        <f>Y194+AB194</f>
        <v>0</v>
      </c>
      <c r="AD194" s="41">
        <f>MAX(0,MIN(AB194,AC194-$C194))</f>
        <v>0</v>
      </c>
      <c r="AE194" s="41">
        <f>AH193*(1+AF$4/12)</f>
        <v>0</v>
      </c>
      <c r="AF194" s="41">
        <f>MAX(0,AE194-AG$4)</f>
        <v>0</v>
      </c>
      <c r="AG194" s="41">
        <f>AC194+AF194</f>
        <v>0</v>
      </c>
      <c r="AH194" s="41">
        <f>MAX(0,MIN(AF194,AG194-$C194))</f>
        <v>0</v>
      </c>
      <c r="AI194" s="41">
        <f>AL193*(1+AJ$4/12)</f>
        <v>0</v>
      </c>
      <c r="AJ194" s="41">
        <f>MAX(0,AI194-AK$4)</f>
        <v>0</v>
      </c>
      <c r="AK194" s="41">
        <f>AG194+AJ194</f>
        <v>0</v>
      </c>
      <c r="AL194" s="41">
        <f>MAX(0,MIN(AJ194,AK194-$C194))</f>
        <v>0</v>
      </c>
      <c r="AM194" s="41">
        <f>AP193*(1+AN$4/12)</f>
        <v>0</v>
      </c>
      <c r="AN194" s="41">
        <f>MAX(0,AM194-AO$4)</f>
        <v>0</v>
      </c>
      <c r="AO194" s="41">
        <f>AK194+AN194</f>
        <v>0</v>
      </c>
      <c r="AP194" s="41">
        <f>MAX(0,MIN(AN194,AO194-$C194))</f>
        <v>0</v>
      </c>
      <c r="AQ194" s="41">
        <f>AT193*(1+AR$4/12)</f>
        <v>0</v>
      </c>
      <c r="AR194" s="41">
        <f>MAX(0,AQ194-AS$4)</f>
        <v>0</v>
      </c>
      <c r="AS194" s="41">
        <f>AO194+AR194</f>
        <v>0</v>
      </c>
      <c r="AT194" s="41">
        <f>MAX(0,MIN(AR194,AS194-$C194))</f>
        <v>0</v>
      </c>
    </row>
    <row r="195">
      <c r="A195" s="40" t="n">
        <v>189</v>
      </c>
      <c r="B195" s="40" t="str">
        <f>CHOOSE(MONTH(EDATE('4 Дългове'!$D$20,A195-1)),"януари","февруари","март","април","май","юни","юли","август","септември","октомври","ноември","декември")&amp;" "&amp;YEAR(EDATE('4 Дългове'!$D$20,A195-1))&amp;" г."</f>
        <v>юли 2042 г.</v>
      </c>
      <c r="C195" s="41">
        <f>$C$4-(G195+K195+O195+S195+W195+AA195+AE195+AI195+AM195+AQ195)+(H195+L195+P195+T195+X195+AB195+AF195+AJ195+AN195+AR195)</f>
        <v>470</v>
      </c>
      <c r="D195" s="41">
        <f>(G195+K195+O195+S195+W195+AA195+AE195+AI195+AM195+AQ195)-(J194+N194+R194+V194+Z194+AD194+AH194+AL194+AP194+AT194)</f>
        <v>0</v>
      </c>
      <c r="E195" s="41">
        <f>J195+N195+R195+V195+Z195+AD195+AH195+AL195+AP195+AT195</f>
        <v>0</v>
      </c>
      <c r="F195" s="40" t="str">
        <f>IF(AND(E195&lt;0.005,E194&gt;=0.005),A195,"")</f>
        <v/>
      </c>
      <c r="G195" s="41">
        <f>J194*(1+H$4/12)</f>
        <v>0</v>
      </c>
      <c r="H195" s="41">
        <f>MAX(0,G195-I$4)</f>
        <v>0</v>
      </c>
      <c r="I195" s="41">
        <f>H195</f>
        <v>0</v>
      </c>
      <c r="J195" s="41">
        <f>MAX(0,MIN(H195,I195-$C195))</f>
        <v>0</v>
      </c>
      <c r="K195" s="41">
        <f>N194*(1+L$4/12)</f>
        <v>0</v>
      </c>
      <c r="L195" s="41">
        <f>MAX(0,K195-M$4)</f>
        <v>0</v>
      </c>
      <c r="M195" s="41">
        <f>I195+L195</f>
        <v>0</v>
      </c>
      <c r="N195" s="41">
        <f>MAX(0,MIN(L195,M195-$C195))</f>
        <v>0</v>
      </c>
      <c r="O195" s="41">
        <f>R194*(1+P$4/12)</f>
        <v>0</v>
      </c>
      <c r="P195" s="41">
        <f>MAX(0,O195-Q$4)</f>
        <v>0</v>
      </c>
      <c r="Q195" s="41">
        <f>M195+P195</f>
        <v>0</v>
      </c>
      <c r="R195" s="41">
        <f>MAX(0,MIN(P195,Q195-$C195))</f>
        <v>0</v>
      </c>
      <c r="S195" s="41">
        <f>V194*(1+T$4/12)</f>
        <v>0</v>
      </c>
      <c r="T195" s="41">
        <f>MAX(0,S195-U$4)</f>
        <v>0</v>
      </c>
      <c r="U195" s="41">
        <f>Q195+T195</f>
        <v>0</v>
      </c>
      <c r="V195" s="41">
        <f>MAX(0,MIN(T195,U195-$C195))</f>
        <v>0</v>
      </c>
      <c r="W195" s="41">
        <f>Z194*(1+X$4/12)</f>
        <v>0</v>
      </c>
      <c r="X195" s="41">
        <f>MAX(0,W195-Y$4)</f>
        <v>0</v>
      </c>
      <c r="Y195" s="41">
        <f>U195+X195</f>
        <v>0</v>
      </c>
      <c r="Z195" s="41">
        <f>MAX(0,MIN(X195,Y195-$C195))</f>
        <v>0</v>
      </c>
      <c r="AA195" s="41">
        <f>AD194*(1+AB$4/12)</f>
        <v>0</v>
      </c>
      <c r="AB195" s="41">
        <f>MAX(0,AA195-AC$4)</f>
        <v>0</v>
      </c>
      <c r="AC195" s="41">
        <f>Y195+AB195</f>
        <v>0</v>
      </c>
      <c r="AD195" s="41">
        <f>MAX(0,MIN(AB195,AC195-$C195))</f>
        <v>0</v>
      </c>
      <c r="AE195" s="41">
        <f>AH194*(1+AF$4/12)</f>
        <v>0</v>
      </c>
      <c r="AF195" s="41">
        <f>MAX(0,AE195-AG$4)</f>
        <v>0</v>
      </c>
      <c r="AG195" s="41">
        <f>AC195+AF195</f>
        <v>0</v>
      </c>
      <c r="AH195" s="41">
        <f>MAX(0,MIN(AF195,AG195-$C195))</f>
        <v>0</v>
      </c>
      <c r="AI195" s="41">
        <f>AL194*(1+AJ$4/12)</f>
        <v>0</v>
      </c>
      <c r="AJ195" s="41">
        <f>MAX(0,AI195-AK$4)</f>
        <v>0</v>
      </c>
      <c r="AK195" s="41">
        <f>AG195+AJ195</f>
        <v>0</v>
      </c>
      <c r="AL195" s="41">
        <f>MAX(0,MIN(AJ195,AK195-$C195))</f>
        <v>0</v>
      </c>
      <c r="AM195" s="41">
        <f>AP194*(1+AN$4/12)</f>
        <v>0</v>
      </c>
      <c r="AN195" s="41">
        <f>MAX(0,AM195-AO$4)</f>
        <v>0</v>
      </c>
      <c r="AO195" s="41">
        <f>AK195+AN195</f>
        <v>0</v>
      </c>
      <c r="AP195" s="41">
        <f>MAX(0,MIN(AN195,AO195-$C195))</f>
        <v>0</v>
      </c>
      <c r="AQ195" s="41">
        <f>AT194*(1+AR$4/12)</f>
        <v>0</v>
      </c>
      <c r="AR195" s="41">
        <f>MAX(0,AQ195-AS$4)</f>
        <v>0</v>
      </c>
      <c r="AS195" s="41">
        <f>AO195+AR195</f>
        <v>0</v>
      </c>
      <c r="AT195" s="41">
        <f>MAX(0,MIN(AR195,AS195-$C195))</f>
        <v>0</v>
      </c>
    </row>
    <row r="196">
      <c r="A196" s="40" t="n">
        <v>190</v>
      </c>
      <c r="B196" s="40" t="str">
        <f>CHOOSE(MONTH(EDATE('4 Дългове'!$D$20,A196-1)),"януари","февруари","март","април","май","юни","юли","август","септември","октомври","ноември","декември")&amp;" "&amp;YEAR(EDATE('4 Дългове'!$D$20,A196-1))&amp;" г."</f>
        <v>август 2042 г.</v>
      </c>
      <c r="C196" s="41">
        <f>$C$4-(G196+K196+O196+S196+W196+AA196+AE196+AI196+AM196+AQ196)+(H196+L196+P196+T196+X196+AB196+AF196+AJ196+AN196+AR196)</f>
        <v>470</v>
      </c>
      <c r="D196" s="41">
        <f>(G196+K196+O196+S196+W196+AA196+AE196+AI196+AM196+AQ196)-(J195+N195+R195+V195+Z195+AD195+AH195+AL195+AP195+AT195)</f>
        <v>0</v>
      </c>
      <c r="E196" s="41">
        <f>J196+N196+R196+V196+Z196+AD196+AH196+AL196+AP196+AT196</f>
        <v>0</v>
      </c>
      <c r="F196" s="40" t="str">
        <f>IF(AND(E196&lt;0.005,E195&gt;=0.005),A196,"")</f>
        <v/>
      </c>
      <c r="G196" s="41">
        <f>J195*(1+H$4/12)</f>
        <v>0</v>
      </c>
      <c r="H196" s="41">
        <f>MAX(0,G196-I$4)</f>
        <v>0</v>
      </c>
      <c r="I196" s="41">
        <f>H196</f>
        <v>0</v>
      </c>
      <c r="J196" s="41">
        <f>MAX(0,MIN(H196,I196-$C196))</f>
        <v>0</v>
      </c>
      <c r="K196" s="41">
        <f>N195*(1+L$4/12)</f>
        <v>0</v>
      </c>
      <c r="L196" s="41">
        <f>MAX(0,K196-M$4)</f>
        <v>0</v>
      </c>
      <c r="M196" s="41">
        <f>I196+L196</f>
        <v>0</v>
      </c>
      <c r="N196" s="41">
        <f>MAX(0,MIN(L196,M196-$C196))</f>
        <v>0</v>
      </c>
      <c r="O196" s="41">
        <f>R195*(1+P$4/12)</f>
        <v>0</v>
      </c>
      <c r="P196" s="41">
        <f>MAX(0,O196-Q$4)</f>
        <v>0</v>
      </c>
      <c r="Q196" s="41">
        <f>M196+P196</f>
        <v>0</v>
      </c>
      <c r="R196" s="41">
        <f>MAX(0,MIN(P196,Q196-$C196))</f>
        <v>0</v>
      </c>
      <c r="S196" s="41">
        <f>V195*(1+T$4/12)</f>
        <v>0</v>
      </c>
      <c r="T196" s="41">
        <f>MAX(0,S196-U$4)</f>
        <v>0</v>
      </c>
      <c r="U196" s="41">
        <f>Q196+T196</f>
        <v>0</v>
      </c>
      <c r="V196" s="41">
        <f>MAX(0,MIN(T196,U196-$C196))</f>
        <v>0</v>
      </c>
      <c r="W196" s="41">
        <f>Z195*(1+X$4/12)</f>
        <v>0</v>
      </c>
      <c r="X196" s="41">
        <f>MAX(0,W196-Y$4)</f>
        <v>0</v>
      </c>
      <c r="Y196" s="41">
        <f>U196+X196</f>
        <v>0</v>
      </c>
      <c r="Z196" s="41">
        <f>MAX(0,MIN(X196,Y196-$C196))</f>
        <v>0</v>
      </c>
      <c r="AA196" s="41">
        <f>AD195*(1+AB$4/12)</f>
        <v>0</v>
      </c>
      <c r="AB196" s="41">
        <f>MAX(0,AA196-AC$4)</f>
        <v>0</v>
      </c>
      <c r="AC196" s="41">
        <f>Y196+AB196</f>
        <v>0</v>
      </c>
      <c r="AD196" s="41">
        <f>MAX(0,MIN(AB196,AC196-$C196))</f>
        <v>0</v>
      </c>
      <c r="AE196" s="41">
        <f>AH195*(1+AF$4/12)</f>
        <v>0</v>
      </c>
      <c r="AF196" s="41">
        <f>MAX(0,AE196-AG$4)</f>
        <v>0</v>
      </c>
      <c r="AG196" s="41">
        <f>AC196+AF196</f>
        <v>0</v>
      </c>
      <c r="AH196" s="41">
        <f>MAX(0,MIN(AF196,AG196-$C196))</f>
        <v>0</v>
      </c>
      <c r="AI196" s="41">
        <f>AL195*(1+AJ$4/12)</f>
        <v>0</v>
      </c>
      <c r="AJ196" s="41">
        <f>MAX(0,AI196-AK$4)</f>
        <v>0</v>
      </c>
      <c r="AK196" s="41">
        <f>AG196+AJ196</f>
        <v>0</v>
      </c>
      <c r="AL196" s="41">
        <f>MAX(0,MIN(AJ196,AK196-$C196))</f>
        <v>0</v>
      </c>
      <c r="AM196" s="41">
        <f>AP195*(1+AN$4/12)</f>
        <v>0</v>
      </c>
      <c r="AN196" s="41">
        <f>MAX(0,AM196-AO$4)</f>
        <v>0</v>
      </c>
      <c r="AO196" s="41">
        <f>AK196+AN196</f>
        <v>0</v>
      </c>
      <c r="AP196" s="41">
        <f>MAX(0,MIN(AN196,AO196-$C196))</f>
        <v>0</v>
      </c>
      <c r="AQ196" s="41">
        <f>AT195*(1+AR$4/12)</f>
        <v>0</v>
      </c>
      <c r="AR196" s="41">
        <f>MAX(0,AQ196-AS$4)</f>
        <v>0</v>
      </c>
      <c r="AS196" s="41">
        <f>AO196+AR196</f>
        <v>0</v>
      </c>
      <c r="AT196" s="41">
        <f>MAX(0,MIN(AR196,AS196-$C196))</f>
        <v>0</v>
      </c>
    </row>
    <row r="197">
      <c r="A197" s="40" t="n">
        <v>191</v>
      </c>
      <c r="B197" s="40" t="str">
        <f>CHOOSE(MONTH(EDATE('4 Дългове'!$D$20,A197-1)),"януари","февруари","март","април","май","юни","юли","август","септември","октомври","ноември","декември")&amp;" "&amp;YEAR(EDATE('4 Дългове'!$D$20,A197-1))&amp;" г."</f>
        <v>септември 2042 г.</v>
      </c>
      <c r="C197" s="41">
        <f>$C$4-(G197+K197+O197+S197+W197+AA197+AE197+AI197+AM197+AQ197)+(H197+L197+P197+T197+X197+AB197+AF197+AJ197+AN197+AR197)</f>
        <v>470</v>
      </c>
      <c r="D197" s="41">
        <f>(G197+K197+O197+S197+W197+AA197+AE197+AI197+AM197+AQ197)-(J196+N196+R196+V196+Z196+AD196+AH196+AL196+AP196+AT196)</f>
        <v>0</v>
      </c>
      <c r="E197" s="41">
        <f>J197+N197+R197+V197+Z197+AD197+AH197+AL197+AP197+AT197</f>
        <v>0</v>
      </c>
      <c r="F197" s="40" t="str">
        <f>IF(AND(E197&lt;0.005,E196&gt;=0.005),A197,"")</f>
        <v/>
      </c>
      <c r="G197" s="41">
        <f>J196*(1+H$4/12)</f>
        <v>0</v>
      </c>
      <c r="H197" s="41">
        <f>MAX(0,G197-I$4)</f>
        <v>0</v>
      </c>
      <c r="I197" s="41">
        <f>H197</f>
        <v>0</v>
      </c>
      <c r="J197" s="41">
        <f>MAX(0,MIN(H197,I197-$C197))</f>
        <v>0</v>
      </c>
      <c r="K197" s="41">
        <f>N196*(1+L$4/12)</f>
        <v>0</v>
      </c>
      <c r="L197" s="41">
        <f>MAX(0,K197-M$4)</f>
        <v>0</v>
      </c>
      <c r="M197" s="41">
        <f>I197+L197</f>
        <v>0</v>
      </c>
      <c r="N197" s="41">
        <f>MAX(0,MIN(L197,M197-$C197))</f>
        <v>0</v>
      </c>
      <c r="O197" s="41">
        <f>R196*(1+P$4/12)</f>
        <v>0</v>
      </c>
      <c r="P197" s="41">
        <f>MAX(0,O197-Q$4)</f>
        <v>0</v>
      </c>
      <c r="Q197" s="41">
        <f>M197+P197</f>
        <v>0</v>
      </c>
      <c r="R197" s="41">
        <f>MAX(0,MIN(P197,Q197-$C197))</f>
        <v>0</v>
      </c>
      <c r="S197" s="41">
        <f>V196*(1+T$4/12)</f>
        <v>0</v>
      </c>
      <c r="T197" s="41">
        <f>MAX(0,S197-U$4)</f>
        <v>0</v>
      </c>
      <c r="U197" s="41">
        <f>Q197+T197</f>
        <v>0</v>
      </c>
      <c r="V197" s="41">
        <f>MAX(0,MIN(T197,U197-$C197))</f>
        <v>0</v>
      </c>
      <c r="W197" s="41">
        <f>Z196*(1+X$4/12)</f>
        <v>0</v>
      </c>
      <c r="X197" s="41">
        <f>MAX(0,W197-Y$4)</f>
        <v>0</v>
      </c>
      <c r="Y197" s="41">
        <f>U197+X197</f>
        <v>0</v>
      </c>
      <c r="Z197" s="41">
        <f>MAX(0,MIN(X197,Y197-$C197))</f>
        <v>0</v>
      </c>
      <c r="AA197" s="41">
        <f>AD196*(1+AB$4/12)</f>
        <v>0</v>
      </c>
      <c r="AB197" s="41">
        <f>MAX(0,AA197-AC$4)</f>
        <v>0</v>
      </c>
      <c r="AC197" s="41">
        <f>Y197+AB197</f>
        <v>0</v>
      </c>
      <c r="AD197" s="41">
        <f>MAX(0,MIN(AB197,AC197-$C197))</f>
        <v>0</v>
      </c>
      <c r="AE197" s="41">
        <f>AH196*(1+AF$4/12)</f>
        <v>0</v>
      </c>
      <c r="AF197" s="41">
        <f>MAX(0,AE197-AG$4)</f>
        <v>0</v>
      </c>
      <c r="AG197" s="41">
        <f>AC197+AF197</f>
        <v>0</v>
      </c>
      <c r="AH197" s="41">
        <f>MAX(0,MIN(AF197,AG197-$C197))</f>
        <v>0</v>
      </c>
      <c r="AI197" s="41">
        <f>AL196*(1+AJ$4/12)</f>
        <v>0</v>
      </c>
      <c r="AJ197" s="41">
        <f>MAX(0,AI197-AK$4)</f>
        <v>0</v>
      </c>
      <c r="AK197" s="41">
        <f>AG197+AJ197</f>
        <v>0</v>
      </c>
      <c r="AL197" s="41">
        <f>MAX(0,MIN(AJ197,AK197-$C197))</f>
        <v>0</v>
      </c>
      <c r="AM197" s="41">
        <f>AP196*(1+AN$4/12)</f>
        <v>0</v>
      </c>
      <c r="AN197" s="41">
        <f>MAX(0,AM197-AO$4)</f>
        <v>0</v>
      </c>
      <c r="AO197" s="41">
        <f>AK197+AN197</f>
        <v>0</v>
      </c>
      <c r="AP197" s="41">
        <f>MAX(0,MIN(AN197,AO197-$C197))</f>
        <v>0</v>
      </c>
      <c r="AQ197" s="41">
        <f>AT196*(1+AR$4/12)</f>
        <v>0</v>
      </c>
      <c r="AR197" s="41">
        <f>MAX(0,AQ197-AS$4)</f>
        <v>0</v>
      </c>
      <c r="AS197" s="41">
        <f>AO197+AR197</f>
        <v>0</v>
      </c>
      <c r="AT197" s="41">
        <f>MAX(0,MIN(AR197,AS197-$C197))</f>
        <v>0</v>
      </c>
    </row>
    <row r="198">
      <c r="A198" s="40" t="n">
        <v>192</v>
      </c>
      <c r="B198" s="40" t="str">
        <f>CHOOSE(MONTH(EDATE('4 Дългове'!$D$20,A198-1)),"януари","февруари","март","април","май","юни","юли","август","септември","октомври","ноември","декември")&amp;" "&amp;YEAR(EDATE('4 Дългове'!$D$20,A198-1))&amp;" г."</f>
        <v>октомври 2042 г.</v>
      </c>
      <c r="C198" s="41">
        <f>$C$4-(G198+K198+O198+S198+W198+AA198+AE198+AI198+AM198+AQ198)+(H198+L198+P198+T198+X198+AB198+AF198+AJ198+AN198+AR198)</f>
        <v>470</v>
      </c>
      <c r="D198" s="41">
        <f>(G198+K198+O198+S198+W198+AA198+AE198+AI198+AM198+AQ198)-(J197+N197+R197+V197+Z197+AD197+AH197+AL197+AP197+AT197)</f>
        <v>0</v>
      </c>
      <c r="E198" s="41">
        <f>J198+N198+R198+V198+Z198+AD198+AH198+AL198+AP198+AT198</f>
        <v>0</v>
      </c>
      <c r="F198" s="40" t="str">
        <f>IF(AND(E198&lt;0.005,E197&gt;=0.005),A198,"")</f>
        <v/>
      </c>
      <c r="G198" s="41">
        <f>J197*(1+H$4/12)</f>
        <v>0</v>
      </c>
      <c r="H198" s="41">
        <f>MAX(0,G198-I$4)</f>
        <v>0</v>
      </c>
      <c r="I198" s="41">
        <f>H198</f>
        <v>0</v>
      </c>
      <c r="J198" s="41">
        <f>MAX(0,MIN(H198,I198-$C198))</f>
        <v>0</v>
      </c>
      <c r="K198" s="41">
        <f>N197*(1+L$4/12)</f>
        <v>0</v>
      </c>
      <c r="L198" s="41">
        <f>MAX(0,K198-M$4)</f>
        <v>0</v>
      </c>
      <c r="M198" s="41">
        <f>I198+L198</f>
        <v>0</v>
      </c>
      <c r="N198" s="41">
        <f>MAX(0,MIN(L198,M198-$C198))</f>
        <v>0</v>
      </c>
      <c r="O198" s="41">
        <f>R197*(1+P$4/12)</f>
        <v>0</v>
      </c>
      <c r="P198" s="41">
        <f>MAX(0,O198-Q$4)</f>
        <v>0</v>
      </c>
      <c r="Q198" s="41">
        <f>M198+P198</f>
        <v>0</v>
      </c>
      <c r="R198" s="41">
        <f>MAX(0,MIN(P198,Q198-$C198))</f>
        <v>0</v>
      </c>
      <c r="S198" s="41">
        <f>V197*(1+T$4/12)</f>
        <v>0</v>
      </c>
      <c r="T198" s="41">
        <f>MAX(0,S198-U$4)</f>
        <v>0</v>
      </c>
      <c r="U198" s="41">
        <f>Q198+T198</f>
        <v>0</v>
      </c>
      <c r="V198" s="41">
        <f>MAX(0,MIN(T198,U198-$C198))</f>
        <v>0</v>
      </c>
      <c r="W198" s="41">
        <f>Z197*(1+X$4/12)</f>
        <v>0</v>
      </c>
      <c r="X198" s="41">
        <f>MAX(0,W198-Y$4)</f>
        <v>0</v>
      </c>
      <c r="Y198" s="41">
        <f>U198+X198</f>
        <v>0</v>
      </c>
      <c r="Z198" s="41">
        <f>MAX(0,MIN(X198,Y198-$C198))</f>
        <v>0</v>
      </c>
      <c r="AA198" s="41">
        <f>AD197*(1+AB$4/12)</f>
        <v>0</v>
      </c>
      <c r="AB198" s="41">
        <f>MAX(0,AA198-AC$4)</f>
        <v>0</v>
      </c>
      <c r="AC198" s="41">
        <f>Y198+AB198</f>
        <v>0</v>
      </c>
      <c r="AD198" s="41">
        <f>MAX(0,MIN(AB198,AC198-$C198))</f>
        <v>0</v>
      </c>
      <c r="AE198" s="41">
        <f>AH197*(1+AF$4/12)</f>
        <v>0</v>
      </c>
      <c r="AF198" s="41">
        <f>MAX(0,AE198-AG$4)</f>
        <v>0</v>
      </c>
      <c r="AG198" s="41">
        <f>AC198+AF198</f>
        <v>0</v>
      </c>
      <c r="AH198" s="41">
        <f>MAX(0,MIN(AF198,AG198-$C198))</f>
        <v>0</v>
      </c>
      <c r="AI198" s="41">
        <f>AL197*(1+AJ$4/12)</f>
        <v>0</v>
      </c>
      <c r="AJ198" s="41">
        <f>MAX(0,AI198-AK$4)</f>
        <v>0</v>
      </c>
      <c r="AK198" s="41">
        <f>AG198+AJ198</f>
        <v>0</v>
      </c>
      <c r="AL198" s="41">
        <f>MAX(0,MIN(AJ198,AK198-$C198))</f>
        <v>0</v>
      </c>
      <c r="AM198" s="41">
        <f>AP197*(1+AN$4/12)</f>
        <v>0</v>
      </c>
      <c r="AN198" s="41">
        <f>MAX(0,AM198-AO$4)</f>
        <v>0</v>
      </c>
      <c r="AO198" s="41">
        <f>AK198+AN198</f>
        <v>0</v>
      </c>
      <c r="AP198" s="41">
        <f>MAX(0,MIN(AN198,AO198-$C198))</f>
        <v>0</v>
      </c>
      <c r="AQ198" s="41">
        <f>AT197*(1+AR$4/12)</f>
        <v>0</v>
      </c>
      <c r="AR198" s="41">
        <f>MAX(0,AQ198-AS$4)</f>
        <v>0</v>
      </c>
      <c r="AS198" s="41">
        <f>AO198+AR198</f>
        <v>0</v>
      </c>
      <c r="AT198" s="41">
        <f>MAX(0,MIN(AR198,AS198-$C198))</f>
        <v>0</v>
      </c>
    </row>
    <row r="199">
      <c r="A199" s="40" t="n">
        <v>193</v>
      </c>
      <c r="B199" s="40" t="str">
        <f>CHOOSE(MONTH(EDATE('4 Дългове'!$D$20,A199-1)),"януари","февруари","март","април","май","юни","юли","август","септември","октомври","ноември","декември")&amp;" "&amp;YEAR(EDATE('4 Дългове'!$D$20,A199-1))&amp;" г."</f>
        <v>ноември 2042 г.</v>
      </c>
      <c r="C199" s="41">
        <f>$C$4-(G199+K199+O199+S199+W199+AA199+AE199+AI199+AM199+AQ199)+(H199+L199+P199+T199+X199+AB199+AF199+AJ199+AN199+AR199)</f>
        <v>470</v>
      </c>
      <c r="D199" s="41">
        <f>(G199+K199+O199+S199+W199+AA199+AE199+AI199+AM199+AQ199)-(J198+N198+R198+V198+Z198+AD198+AH198+AL198+AP198+AT198)</f>
        <v>0</v>
      </c>
      <c r="E199" s="41">
        <f>J199+N199+R199+V199+Z199+AD199+AH199+AL199+AP199+AT199</f>
        <v>0</v>
      </c>
      <c r="F199" s="40" t="str">
        <f>IF(AND(E199&lt;0.005,E198&gt;=0.005),A199,"")</f>
        <v/>
      </c>
      <c r="G199" s="41">
        <f>J198*(1+H$4/12)</f>
        <v>0</v>
      </c>
      <c r="H199" s="41">
        <f>MAX(0,G199-I$4)</f>
        <v>0</v>
      </c>
      <c r="I199" s="41">
        <f>H199</f>
        <v>0</v>
      </c>
      <c r="J199" s="41">
        <f>MAX(0,MIN(H199,I199-$C199))</f>
        <v>0</v>
      </c>
      <c r="K199" s="41">
        <f>N198*(1+L$4/12)</f>
        <v>0</v>
      </c>
      <c r="L199" s="41">
        <f>MAX(0,K199-M$4)</f>
        <v>0</v>
      </c>
      <c r="M199" s="41">
        <f>I199+L199</f>
        <v>0</v>
      </c>
      <c r="N199" s="41">
        <f>MAX(0,MIN(L199,M199-$C199))</f>
        <v>0</v>
      </c>
      <c r="O199" s="41">
        <f>R198*(1+P$4/12)</f>
        <v>0</v>
      </c>
      <c r="P199" s="41">
        <f>MAX(0,O199-Q$4)</f>
        <v>0</v>
      </c>
      <c r="Q199" s="41">
        <f>M199+P199</f>
        <v>0</v>
      </c>
      <c r="R199" s="41">
        <f>MAX(0,MIN(P199,Q199-$C199))</f>
        <v>0</v>
      </c>
      <c r="S199" s="41">
        <f>V198*(1+T$4/12)</f>
        <v>0</v>
      </c>
      <c r="T199" s="41">
        <f>MAX(0,S199-U$4)</f>
        <v>0</v>
      </c>
      <c r="U199" s="41">
        <f>Q199+T199</f>
        <v>0</v>
      </c>
      <c r="V199" s="41">
        <f>MAX(0,MIN(T199,U199-$C199))</f>
        <v>0</v>
      </c>
      <c r="W199" s="41">
        <f>Z198*(1+X$4/12)</f>
        <v>0</v>
      </c>
      <c r="X199" s="41">
        <f>MAX(0,W199-Y$4)</f>
        <v>0</v>
      </c>
      <c r="Y199" s="41">
        <f>U199+X199</f>
        <v>0</v>
      </c>
      <c r="Z199" s="41">
        <f>MAX(0,MIN(X199,Y199-$C199))</f>
        <v>0</v>
      </c>
      <c r="AA199" s="41">
        <f>AD198*(1+AB$4/12)</f>
        <v>0</v>
      </c>
      <c r="AB199" s="41">
        <f>MAX(0,AA199-AC$4)</f>
        <v>0</v>
      </c>
      <c r="AC199" s="41">
        <f>Y199+AB199</f>
        <v>0</v>
      </c>
      <c r="AD199" s="41">
        <f>MAX(0,MIN(AB199,AC199-$C199))</f>
        <v>0</v>
      </c>
      <c r="AE199" s="41">
        <f>AH198*(1+AF$4/12)</f>
        <v>0</v>
      </c>
      <c r="AF199" s="41">
        <f>MAX(0,AE199-AG$4)</f>
        <v>0</v>
      </c>
      <c r="AG199" s="41">
        <f>AC199+AF199</f>
        <v>0</v>
      </c>
      <c r="AH199" s="41">
        <f>MAX(0,MIN(AF199,AG199-$C199))</f>
        <v>0</v>
      </c>
      <c r="AI199" s="41">
        <f>AL198*(1+AJ$4/12)</f>
        <v>0</v>
      </c>
      <c r="AJ199" s="41">
        <f>MAX(0,AI199-AK$4)</f>
        <v>0</v>
      </c>
      <c r="AK199" s="41">
        <f>AG199+AJ199</f>
        <v>0</v>
      </c>
      <c r="AL199" s="41">
        <f>MAX(0,MIN(AJ199,AK199-$C199))</f>
        <v>0</v>
      </c>
      <c r="AM199" s="41">
        <f>AP198*(1+AN$4/12)</f>
        <v>0</v>
      </c>
      <c r="AN199" s="41">
        <f>MAX(0,AM199-AO$4)</f>
        <v>0</v>
      </c>
      <c r="AO199" s="41">
        <f>AK199+AN199</f>
        <v>0</v>
      </c>
      <c r="AP199" s="41">
        <f>MAX(0,MIN(AN199,AO199-$C199))</f>
        <v>0</v>
      </c>
      <c r="AQ199" s="41">
        <f>AT198*(1+AR$4/12)</f>
        <v>0</v>
      </c>
      <c r="AR199" s="41">
        <f>MAX(0,AQ199-AS$4)</f>
        <v>0</v>
      </c>
      <c r="AS199" s="41">
        <f>AO199+AR199</f>
        <v>0</v>
      </c>
      <c r="AT199" s="41">
        <f>MAX(0,MIN(AR199,AS199-$C199))</f>
        <v>0</v>
      </c>
    </row>
    <row r="200">
      <c r="A200" s="40" t="n">
        <v>194</v>
      </c>
      <c r="B200" s="40" t="str">
        <f>CHOOSE(MONTH(EDATE('4 Дългове'!$D$20,A200-1)),"януари","февруари","март","април","май","юни","юли","август","септември","октомври","ноември","декември")&amp;" "&amp;YEAR(EDATE('4 Дългове'!$D$20,A200-1))&amp;" г."</f>
        <v>декември 2042 г.</v>
      </c>
      <c r="C200" s="41">
        <f>$C$4-(G200+K200+O200+S200+W200+AA200+AE200+AI200+AM200+AQ200)+(H200+L200+P200+T200+X200+AB200+AF200+AJ200+AN200+AR200)</f>
        <v>470</v>
      </c>
      <c r="D200" s="41">
        <f>(G200+K200+O200+S200+W200+AA200+AE200+AI200+AM200+AQ200)-(J199+N199+R199+V199+Z199+AD199+AH199+AL199+AP199+AT199)</f>
        <v>0</v>
      </c>
      <c r="E200" s="41">
        <f>J200+N200+R200+V200+Z200+AD200+AH200+AL200+AP200+AT200</f>
        <v>0</v>
      </c>
      <c r="F200" s="40" t="str">
        <f>IF(AND(E200&lt;0.005,E199&gt;=0.005),A200,"")</f>
        <v/>
      </c>
      <c r="G200" s="41">
        <f>J199*(1+H$4/12)</f>
        <v>0</v>
      </c>
      <c r="H200" s="41">
        <f>MAX(0,G200-I$4)</f>
        <v>0</v>
      </c>
      <c r="I200" s="41">
        <f>H200</f>
        <v>0</v>
      </c>
      <c r="J200" s="41">
        <f>MAX(0,MIN(H200,I200-$C200))</f>
        <v>0</v>
      </c>
      <c r="K200" s="41">
        <f>N199*(1+L$4/12)</f>
        <v>0</v>
      </c>
      <c r="L200" s="41">
        <f>MAX(0,K200-M$4)</f>
        <v>0</v>
      </c>
      <c r="M200" s="41">
        <f>I200+L200</f>
        <v>0</v>
      </c>
      <c r="N200" s="41">
        <f>MAX(0,MIN(L200,M200-$C200))</f>
        <v>0</v>
      </c>
      <c r="O200" s="41">
        <f>R199*(1+P$4/12)</f>
        <v>0</v>
      </c>
      <c r="P200" s="41">
        <f>MAX(0,O200-Q$4)</f>
        <v>0</v>
      </c>
      <c r="Q200" s="41">
        <f>M200+P200</f>
        <v>0</v>
      </c>
      <c r="R200" s="41">
        <f>MAX(0,MIN(P200,Q200-$C200))</f>
        <v>0</v>
      </c>
      <c r="S200" s="41">
        <f>V199*(1+T$4/12)</f>
        <v>0</v>
      </c>
      <c r="T200" s="41">
        <f>MAX(0,S200-U$4)</f>
        <v>0</v>
      </c>
      <c r="U200" s="41">
        <f>Q200+T200</f>
        <v>0</v>
      </c>
      <c r="V200" s="41">
        <f>MAX(0,MIN(T200,U200-$C200))</f>
        <v>0</v>
      </c>
      <c r="W200" s="41">
        <f>Z199*(1+X$4/12)</f>
        <v>0</v>
      </c>
      <c r="X200" s="41">
        <f>MAX(0,W200-Y$4)</f>
        <v>0</v>
      </c>
      <c r="Y200" s="41">
        <f>U200+X200</f>
        <v>0</v>
      </c>
      <c r="Z200" s="41">
        <f>MAX(0,MIN(X200,Y200-$C200))</f>
        <v>0</v>
      </c>
      <c r="AA200" s="41">
        <f>AD199*(1+AB$4/12)</f>
        <v>0</v>
      </c>
      <c r="AB200" s="41">
        <f>MAX(0,AA200-AC$4)</f>
        <v>0</v>
      </c>
      <c r="AC200" s="41">
        <f>Y200+AB200</f>
        <v>0</v>
      </c>
      <c r="AD200" s="41">
        <f>MAX(0,MIN(AB200,AC200-$C200))</f>
        <v>0</v>
      </c>
      <c r="AE200" s="41">
        <f>AH199*(1+AF$4/12)</f>
        <v>0</v>
      </c>
      <c r="AF200" s="41">
        <f>MAX(0,AE200-AG$4)</f>
        <v>0</v>
      </c>
      <c r="AG200" s="41">
        <f>AC200+AF200</f>
        <v>0</v>
      </c>
      <c r="AH200" s="41">
        <f>MAX(0,MIN(AF200,AG200-$C200))</f>
        <v>0</v>
      </c>
      <c r="AI200" s="41">
        <f>AL199*(1+AJ$4/12)</f>
        <v>0</v>
      </c>
      <c r="AJ200" s="41">
        <f>MAX(0,AI200-AK$4)</f>
        <v>0</v>
      </c>
      <c r="AK200" s="41">
        <f>AG200+AJ200</f>
        <v>0</v>
      </c>
      <c r="AL200" s="41">
        <f>MAX(0,MIN(AJ200,AK200-$C200))</f>
        <v>0</v>
      </c>
      <c r="AM200" s="41">
        <f>AP199*(1+AN$4/12)</f>
        <v>0</v>
      </c>
      <c r="AN200" s="41">
        <f>MAX(0,AM200-AO$4)</f>
        <v>0</v>
      </c>
      <c r="AO200" s="41">
        <f>AK200+AN200</f>
        <v>0</v>
      </c>
      <c r="AP200" s="41">
        <f>MAX(0,MIN(AN200,AO200-$C200))</f>
        <v>0</v>
      </c>
      <c r="AQ200" s="41">
        <f>AT199*(1+AR$4/12)</f>
        <v>0</v>
      </c>
      <c r="AR200" s="41">
        <f>MAX(0,AQ200-AS$4)</f>
        <v>0</v>
      </c>
      <c r="AS200" s="41">
        <f>AO200+AR200</f>
        <v>0</v>
      </c>
      <c r="AT200" s="41">
        <f>MAX(0,MIN(AR200,AS200-$C200))</f>
        <v>0</v>
      </c>
    </row>
    <row r="201">
      <c r="A201" s="40" t="n">
        <v>195</v>
      </c>
      <c r="B201" s="40" t="str">
        <f>CHOOSE(MONTH(EDATE('4 Дългове'!$D$20,A201-1)),"януари","февруари","март","април","май","юни","юли","август","септември","октомври","ноември","декември")&amp;" "&amp;YEAR(EDATE('4 Дългове'!$D$20,A201-1))&amp;" г."</f>
        <v>януари 2043 г.</v>
      </c>
      <c r="C201" s="41">
        <f>$C$4-(G201+K201+O201+S201+W201+AA201+AE201+AI201+AM201+AQ201)+(H201+L201+P201+T201+X201+AB201+AF201+AJ201+AN201+AR201)</f>
        <v>470</v>
      </c>
      <c r="D201" s="41">
        <f>(G201+K201+O201+S201+W201+AA201+AE201+AI201+AM201+AQ201)-(J200+N200+R200+V200+Z200+AD200+AH200+AL200+AP200+AT200)</f>
        <v>0</v>
      </c>
      <c r="E201" s="41">
        <f>J201+N201+R201+V201+Z201+AD201+AH201+AL201+AP201+AT201</f>
        <v>0</v>
      </c>
      <c r="F201" s="40" t="str">
        <f>IF(AND(E201&lt;0.005,E200&gt;=0.005),A201,"")</f>
        <v/>
      </c>
      <c r="G201" s="41">
        <f>J200*(1+H$4/12)</f>
        <v>0</v>
      </c>
      <c r="H201" s="41">
        <f>MAX(0,G201-I$4)</f>
        <v>0</v>
      </c>
      <c r="I201" s="41">
        <f>H201</f>
        <v>0</v>
      </c>
      <c r="J201" s="41">
        <f>MAX(0,MIN(H201,I201-$C201))</f>
        <v>0</v>
      </c>
      <c r="K201" s="41">
        <f>N200*(1+L$4/12)</f>
        <v>0</v>
      </c>
      <c r="L201" s="41">
        <f>MAX(0,K201-M$4)</f>
        <v>0</v>
      </c>
      <c r="M201" s="41">
        <f>I201+L201</f>
        <v>0</v>
      </c>
      <c r="N201" s="41">
        <f>MAX(0,MIN(L201,M201-$C201))</f>
        <v>0</v>
      </c>
      <c r="O201" s="41">
        <f>R200*(1+P$4/12)</f>
        <v>0</v>
      </c>
      <c r="P201" s="41">
        <f>MAX(0,O201-Q$4)</f>
        <v>0</v>
      </c>
      <c r="Q201" s="41">
        <f>M201+P201</f>
        <v>0</v>
      </c>
      <c r="R201" s="41">
        <f>MAX(0,MIN(P201,Q201-$C201))</f>
        <v>0</v>
      </c>
      <c r="S201" s="41">
        <f>V200*(1+T$4/12)</f>
        <v>0</v>
      </c>
      <c r="T201" s="41">
        <f>MAX(0,S201-U$4)</f>
        <v>0</v>
      </c>
      <c r="U201" s="41">
        <f>Q201+T201</f>
        <v>0</v>
      </c>
      <c r="V201" s="41">
        <f>MAX(0,MIN(T201,U201-$C201))</f>
        <v>0</v>
      </c>
      <c r="W201" s="41">
        <f>Z200*(1+X$4/12)</f>
        <v>0</v>
      </c>
      <c r="X201" s="41">
        <f>MAX(0,W201-Y$4)</f>
        <v>0</v>
      </c>
      <c r="Y201" s="41">
        <f>U201+X201</f>
        <v>0</v>
      </c>
      <c r="Z201" s="41">
        <f>MAX(0,MIN(X201,Y201-$C201))</f>
        <v>0</v>
      </c>
      <c r="AA201" s="41">
        <f>AD200*(1+AB$4/12)</f>
        <v>0</v>
      </c>
      <c r="AB201" s="41">
        <f>MAX(0,AA201-AC$4)</f>
        <v>0</v>
      </c>
      <c r="AC201" s="41">
        <f>Y201+AB201</f>
        <v>0</v>
      </c>
      <c r="AD201" s="41">
        <f>MAX(0,MIN(AB201,AC201-$C201))</f>
        <v>0</v>
      </c>
      <c r="AE201" s="41">
        <f>AH200*(1+AF$4/12)</f>
        <v>0</v>
      </c>
      <c r="AF201" s="41">
        <f>MAX(0,AE201-AG$4)</f>
        <v>0</v>
      </c>
      <c r="AG201" s="41">
        <f>AC201+AF201</f>
        <v>0</v>
      </c>
      <c r="AH201" s="41">
        <f>MAX(0,MIN(AF201,AG201-$C201))</f>
        <v>0</v>
      </c>
      <c r="AI201" s="41">
        <f>AL200*(1+AJ$4/12)</f>
        <v>0</v>
      </c>
      <c r="AJ201" s="41">
        <f>MAX(0,AI201-AK$4)</f>
        <v>0</v>
      </c>
      <c r="AK201" s="41">
        <f>AG201+AJ201</f>
        <v>0</v>
      </c>
      <c r="AL201" s="41">
        <f>MAX(0,MIN(AJ201,AK201-$C201))</f>
        <v>0</v>
      </c>
      <c r="AM201" s="41">
        <f>AP200*(1+AN$4/12)</f>
        <v>0</v>
      </c>
      <c r="AN201" s="41">
        <f>MAX(0,AM201-AO$4)</f>
        <v>0</v>
      </c>
      <c r="AO201" s="41">
        <f>AK201+AN201</f>
        <v>0</v>
      </c>
      <c r="AP201" s="41">
        <f>MAX(0,MIN(AN201,AO201-$C201))</f>
        <v>0</v>
      </c>
      <c r="AQ201" s="41">
        <f>AT200*(1+AR$4/12)</f>
        <v>0</v>
      </c>
      <c r="AR201" s="41">
        <f>MAX(0,AQ201-AS$4)</f>
        <v>0</v>
      </c>
      <c r="AS201" s="41">
        <f>AO201+AR201</f>
        <v>0</v>
      </c>
      <c r="AT201" s="41">
        <f>MAX(0,MIN(AR201,AS201-$C201))</f>
        <v>0</v>
      </c>
    </row>
    <row r="202">
      <c r="A202" s="40" t="n">
        <v>196</v>
      </c>
      <c r="B202" s="40" t="str">
        <f>CHOOSE(MONTH(EDATE('4 Дългове'!$D$20,A202-1)),"януари","февруари","март","април","май","юни","юли","август","септември","октомври","ноември","декември")&amp;" "&amp;YEAR(EDATE('4 Дългове'!$D$20,A202-1))&amp;" г."</f>
        <v>февруари 2043 г.</v>
      </c>
      <c r="C202" s="41">
        <f>$C$4-(G202+K202+O202+S202+W202+AA202+AE202+AI202+AM202+AQ202)+(H202+L202+P202+T202+X202+AB202+AF202+AJ202+AN202+AR202)</f>
        <v>470</v>
      </c>
      <c r="D202" s="41">
        <f>(G202+K202+O202+S202+W202+AA202+AE202+AI202+AM202+AQ202)-(J201+N201+R201+V201+Z201+AD201+AH201+AL201+AP201+AT201)</f>
        <v>0</v>
      </c>
      <c r="E202" s="41">
        <f>J202+N202+R202+V202+Z202+AD202+AH202+AL202+AP202+AT202</f>
        <v>0</v>
      </c>
      <c r="F202" s="40" t="str">
        <f>IF(AND(E202&lt;0.005,E201&gt;=0.005),A202,"")</f>
        <v/>
      </c>
      <c r="G202" s="41">
        <f>J201*(1+H$4/12)</f>
        <v>0</v>
      </c>
      <c r="H202" s="41">
        <f>MAX(0,G202-I$4)</f>
        <v>0</v>
      </c>
      <c r="I202" s="41">
        <f>H202</f>
        <v>0</v>
      </c>
      <c r="J202" s="41">
        <f>MAX(0,MIN(H202,I202-$C202))</f>
        <v>0</v>
      </c>
      <c r="K202" s="41">
        <f>N201*(1+L$4/12)</f>
        <v>0</v>
      </c>
      <c r="L202" s="41">
        <f>MAX(0,K202-M$4)</f>
        <v>0</v>
      </c>
      <c r="M202" s="41">
        <f>I202+L202</f>
        <v>0</v>
      </c>
      <c r="N202" s="41">
        <f>MAX(0,MIN(L202,M202-$C202))</f>
        <v>0</v>
      </c>
      <c r="O202" s="41">
        <f>R201*(1+P$4/12)</f>
        <v>0</v>
      </c>
      <c r="P202" s="41">
        <f>MAX(0,O202-Q$4)</f>
        <v>0</v>
      </c>
      <c r="Q202" s="41">
        <f>M202+P202</f>
        <v>0</v>
      </c>
      <c r="R202" s="41">
        <f>MAX(0,MIN(P202,Q202-$C202))</f>
        <v>0</v>
      </c>
      <c r="S202" s="41">
        <f>V201*(1+T$4/12)</f>
        <v>0</v>
      </c>
      <c r="T202" s="41">
        <f>MAX(0,S202-U$4)</f>
        <v>0</v>
      </c>
      <c r="U202" s="41">
        <f>Q202+T202</f>
        <v>0</v>
      </c>
      <c r="V202" s="41">
        <f>MAX(0,MIN(T202,U202-$C202))</f>
        <v>0</v>
      </c>
      <c r="W202" s="41">
        <f>Z201*(1+X$4/12)</f>
        <v>0</v>
      </c>
      <c r="X202" s="41">
        <f>MAX(0,W202-Y$4)</f>
        <v>0</v>
      </c>
      <c r="Y202" s="41">
        <f>U202+X202</f>
        <v>0</v>
      </c>
      <c r="Z202" s="41">
        <f>MAX(0,MIN(X202,Y202-$C202))</f>
        <v>0</v>
      </c>
      <c r="AA202" s="41">
        <f>AD201*(1+AB$4/12)</f>
        <v>0</v>
      </c>
      <c r="AB202" s="41">
        <f>MAX(0,AA202-AC$4)</f>
        <v>0</v>
      </c>
      <c r="AC202" s="41">
        <f>Y202+AB202</f>
        <v>0</v>
      </c>
      <c r="AD202" s="41">
        <f>MAX(0,MIN(AB202,AC202-$C202))</f>
        <v>0</v>
      </c>
      <c r="AE202" s="41">
        <f>AH201*(1+AF$4/12)</f>
        <v>0</v>
      </c>
      <c r="AF202" s="41">
        <f>MAX(0,AE202-AG$4)</f>
        <v>0</v>
      </c>
      <c r="AG202" s="41">
        <f>AC202+AF202</f>
        <v>0</v>
      </c>
      <c r="AH202" s="41">
        <f>MAX(0,MIN(AF202,AG202-$C202))</f>
        <v>0</v>
      </c>
      <c r="AI202" s="41">
        <f>AL201*(1+AJ$4/12)</f>
        <v>0</v>
      </c>
      <c r="AJ202" s="41">
        <f>MAX(0,AI202-AK$4)</f>
        <v>0</v>
      </c>
      <c r="AK202" s="41">
        <f>AG202+AJ202</f>
        <v>0</v>
      </c>
      <c r="AL202" s="41">
        <f>MAX(0,MIN(AJ202,AK202-$C202))</f>
        <v>0</v>
      </c>
      <c r="AM202" s="41">
        <f>AP201*(1+AN$4/12)</f>
        <v>0</v>
      </c>
      <c r="AN202" s="41">
        <f>MAX(0,AM202-AO$4)</f>
        <v>0</v>
      </c>
      <c r="AO202" s="41">
        <f>AK202+AN202</f>
        <v>0</v>
      </c>
      <c r="AP202" s="41">
        <f>MAX(0,MIN(AN202,AO202-$C202))</f>
        <v>0</v>
      </c>
      <c r="AQ202" s="41">
        <f>AT201*(1+AR$4/12)</f>
        <v>0</v>
      </c>
      <c r="AR202" s="41">
        <f>MAX(0,AQ202-AS$4)</f>
        <v>0</v>
      </c>
      <c r="AS202" s="41">
        <f>AO202+AR202</f>
        <v>0</v>
      </c>
      <c r="AT202" s="41">
        <f>MAX(0,MIN(AR202,AS202-$C202))</f>
        <v>0</v>
      </c>
    </row>
    <row r="203">
      <c r="A203" s="40" t="n">
        <v>197</v>
      </c>
      <c r="B203" s="40" t="str">
        <f>CHOOSE(MONTH(EDATE('4 Дългове'!$D$20,A203-1)),"януари","февруари","март","април","май","юни","юли","август","септември","октомври","ноември","декември")&amp;" "&amp;YEAR(EDATE('4 Дългове'!$D$20,A203-1))&amp;" г."</f>
        <v>март 2043 г.</v>
      </c>
      <c r="C203" s="41">
        <f>$C$4-(G203+K203+O203+S203+W203+AA203+AE203+AI203+AM203+AQ203)+(H203+L203+P203+T203+X203+AB203+AF203+AJ203+AN203+AR203)</f>
        <v>470</v>
      </c>
      <c r="D203" s="41">
        <f>(G203+K203+O203+S203+W203+AA203+AE203+AI203+AM203+AQ203)-(J202+N202+R202+V202+Z202+AD202+AH202+AL202+AP202+AT202)</f>
        <v>0</v>
      </c>
      <c r="E203" s="41">
        <f>J203+N203+R203+V203+Z203+AD203+AH203+AL203+AP203+AT203</f>
        <v>0</v>
      </c>
      <c r="F203" s="40" t="str">
        <f>IF(AND(E203&lt;0.005,E202&gt;=0.005),A203,"")</f>
        <v/>
      </c>
      <c r="G203" s="41">
        <f>J202*(1+H$4/12)</f>
        <v>0</v>
      </c>
      <c r="H203" s="41">
        <f>MAX(0,G203-I$4)</f>
        <v>0</v>
      </c>
      <c r="I203" s="41">
        <f>H203</f>
        <v>0</v>
      </c>
      <c r="J203" s="41">
        <f>MAX(0,MIN(H203,I203-$C203))</f>
        <v>0</v>
      </c>
      <c r="K203" s="41">
        <f>N202*(1+L$4/12)</f>
        <v>0</v>
      </c>
      <c r="L203" s="41">
        <f>MAX(0,K203-M$4)</f>
        <v>0</v>
      </c>
      <c r="M203" s="41">
        <f>I203+L203</f>
        <v>0</v>
      </c>
      <c r="N203" s="41">
        <f>MAX(0,MIN(L203,M203-$C203))</f>
        <v>0</v>
      </c>
      <c r="O203" s="41">
        <f>R202*(1+P$4/12)</f>
        <v>0</v>
      </c>
      <c r="P203" s="41">
        <f>MAX(0,O203-Q$4)</f>
        <v>0</v>
      </c>
      <c r="Q203" s="41">
        <f>M203+P203</f>
        <v>0</v>
      </c>
      <c r="R203" s="41">
        <f>MAX(0,MIN(P203,Q203-$C203))</f>
        <v>0</v>
      </c>
      <c r="S203" s="41">
        <f>V202*(1+T$4/12)</f>
        <v>0</v>
      </c>
      <c r="T203" s="41">
        <f>MAX(0,S203-U$4)</f>
        <v>0</v>
      </c>
      <c r="U203" s="41">
        <f>Q203+T203</f>
        <v>0</v>
      </c>
      <c r="V203" s="41">
        <f>MAX(0,MIN(T203,U203-$C203))</f>
        <v>0</v>
      </c>
      <c r="W203" s="41">
        <f>Z202*(1+X$4/12)</f>
        <v>0</v>
      </c>
      <c r="X203" s="41">
        <f>MAX(0,W203-Y$4)</f>
        <v>0</v>
      </c>
      <c r="Y203" s="41">
        <f>U203+X203</f>
        <v>0</v>
      </c>
      <c r="Z203" s="41">
        <f>MAX(0,MIN(X203,Y203-$C203))</f>
        <v>0</v>
      </c>
      <c r="AA203" s="41">
        <f>AD202*(1+AB$4/12)</f>
        <v>0</v>
      </c>
      <c r="AB203" s="41">
        <f>MAX(0,AA203-AC$4)</f>
        <v>0</v>
      </c>
      <c r="AC203" s="41">
        <f>Y203+AB203</f>
        <v>0</v>
      </c>
      <c r="AD203" s="41">
        <f>MAX(0,MIN(AB203,AC203-$C203))</f>
        <v>0</v>
      </c>
      <c r="AE203" s="41">
        <f>AH202*(1+AF$4/12)</f>
        <v>0</v>
      </c>
      <c r="AF203" s="41">
        <f>MAX(0,AE203-AG$4)</f>
        <v>0</v>
      </c>
      <c r="AG203" s="41">
        <f>AC203+AF203</f>
        <v>0</v>
      </c>
      <c r="AH203" s="41">
        <f>MAX(0,MIN(AF203,AG203-$C203))</f>
        <v>0</v>
      </c>
      <c r="AI203" s="41">
        <f>AL202*(1+AJ$4/12)</f>
        <v>0</v>
      </c>
      <c r="AJ203" s="41">
        <f>MAX(0,AI203-AK$4)</f>
        <v>0</v>
      </c>
      <c r="AK203" s="41">
        <f>AG203+AJ203</f>
        <v>0</v>
      </c>
      <c r="AL203" s="41">
        <f>MAX(0,MIN(AJ203,AK203-$C203))</f>
        <v>0</v>
      </c>
      <c r="AM203" s="41">
        <f>AP202*(1+AN$4/12)</f>
        <v>0</v>
      </c>
      <c r="AN203" s="41">
        <f>MAX(0,AM203-AO$4)</f>
        <v>0</v>
      </c>
      <c r="AO203" s="41">
        <f>AK203+AN203</f>
        <v>0</v>
      </c>
      <c r="AP203" s="41">
        <f>MAX(0,MIN(AN203,AO203-$C203))</f>
        <v>0</v>
      </c>
      <c r="AQ203" s="41">
        <f>AT202*(1+AR$4/12)</f>
        <v>0</v>
      </c>
      <c r="AR203" s="41">
        <f>MAX(0,AQ203-AS$4)</f>
        <v>0</v>
      </c>
      <c r="AS203" s="41">
        <f>AO203+AR203</f>
        <v>0</v>
      </c>
      <c r="AT203" s="41">
        <f>MAX(0,MIN(AR203,AS203-$C203))</f>
        <v>0</v>
      </c>
    </row>
    <row r="204">
      <c r="A204" s="40" t="n">
        <v>198</v>
      </c>
      <c r="B204" s="40" t="str">
        <f>CHOOSE(MONTH(EDATE('4 Дългове'!$D$20,A204-1)),"януари","февруари","март","април","май","юни","юли","август","септември","октомври","ноември","декември")&amp;" "&amp;YEAR(EDATE('4 Дългове'!$D$20,A204-1))&amp;" г."</f>
        <v>април 2043 г.</v>
      </c>
      <c r="C204" s="41">
        <f>$C$4-(G204+K204+O204+S204+W204+AA204+AE204+AI204+AM204+AQ204)+(H204+L204+P204+T204+X204+AB204+AF204+AJ204+AN204+AR204)</f>
        <v>470</v>
      </c>
      <c r="D204" s="41">
        <f>(G204+K204+O204+S204+W204+AA204+AE204+AI204+AM204+AQ204)-(J203+N203+R203+V203+Z203+AD203+AH203+AL203+AP203+AT203)</f>
        <v>0</v>
      </c>
      <c r="E204" s="41">
        <f>J204+N204+R204+V204+Z204+AD204+AH204+AL204+AP204+AT204</f>
        <v>0</v>
      </c>
      <c r="F204" s="40" t="str">
        <f>IF(AND(E204&lt;0.005,E203&gt;=0.005),A204,"")</f>
        <v/>
      </c>
      <c r="G204" s="41">
        <f>J203*(1+H$4/12)</f>
        <v>0</v>
      </c>
      <c r="H204" s="41">
        <f>MAX(0,G204-I$4)</f>
        <v>0</v>
      </c>
      <c r="I204" s="41">
        <f>H204</f>
        <v>0</v>
      </c>
      <c r="J204" s="41">
        <f>MAX(0,MIN(H204,I204-$C204))</f>
        <v>0</v>
      </c>
      <c r="K204" s="41">
        <f>N203*(1+L$4/12)</f>
        <v>0</v>
      </c>
      <c r="L204" s="41">
        <f>MAX(0,K204-M$4)</f>
        <v>0</v>
      </c>
      <c r="M204" s="41">
        <f>I204+L204</f>
        <v>0</v>
      </c>
      <c r="N204" s="41">
        <f>MAX(0,MIN(L204,M204-$C204))</f>
        <v>0</v>
      </c>
      <c r="O204" s="41">
        <f>R203*(1+P$4/12)</f>
        <v>0</v>
      </c>
      <c r="P204" s="41">
        <f>MAX(0,O204-Q$4)</f>
        <v>0</v>
      </c>
      <c r="Q204" s="41">
        <f>M204+P204</f>
        <v>0</v>
      </c>
      <c r="R204" s="41">
        <f>MAX(0,MIN(P204,Q204-$C204))</f>
        <v>0</v>
      </c>
      <c r="S204" s="41">
        <f>V203*(1+T$4/12)</f>
        <v>0</v>
      </c>
      <c r="T204" s="41">
        <f>MAX(0,S204-U$4)</f>
        <v>0</v>
      </c>
      <c r="U204" s="41">
        <f>Q204+T204</f>
        <v>0</v>
      </c>
      <c r="V204" s="41">
        <f>MAX(0,MIN(T204,U204-$C204))</f>
        <v>0</v>
      </c>
      <c r="W204" s="41">
        <f>Z203*(1+X$4/12)</f>
        <v>0</v>
      </c>
      <c r="X204" s="41">
        <f>MAX(0,W204-Y$4)</f>
        <v>0</v>
      </c>
      <c r="Y204" s="41">
        <f>U204+X204</f>
        <v>0</v>
      </c>
      <c r="Z204" s="41">
        <f>MAX(0,MIN(X204,Y204-$C204))</f>
        <v>0</v>
      </c>
      <c r="AA204" s="41">
        <f>AD203*(1+AB$4/12)</f>
        <v>0</v>
      </c>
      <c r="AB204" s="41">
        <f>MAX(0,AA204-AC$4)</f>
        <v>0</v>
      </c>
      <c r="AC204" s="41">
        <f>Y204+AB204</f>
        <v>0</v>
      </c>
      <c r="AD204" s="41">
        <f>MAX(0,MIN(AB204,AC204-$C204))</f>
        <v>0</v>
      </c>
      <c r="AE204" s="41">
        <f>AH203*(1+AF$4/12)</f>
        <v>0</v>
      </c>
      <c r="AF204" s="41">
        <f>MAX(0,AE204-AG$4)</f>
        <v>0</v>
      </c>
      <c r="AG204" s="41">
        <f>AC204+AF204</f>
        <v>0</v>
      </c>
      <c r="AH204" s="41">
        <f>MAX(0,MIN(AF204,AG204-$C204))</f>
        <v>0</v>
      </c>
      <c r="AI204" s="41">
        <f>AL203*(1+AJ$4/12)</f>
        <v>0</v>
      </c>
      <c r="AJ204" s="41">
        <f>MAX(0,AI204-AK$4)</f>
        <v>0</v>
      </c>
      <c r="AK204" s="41">
        <f>AG204+AJ204</f>
        <v>0</v>
      </c>
      <c r="AL204" s="41">
        <f>MAX(0,MIN(AJ204,AK204-$C204))</f>
        <v>0</v>
      </c>
      <c r="AM204" s="41">
        <f>AP203*(1+AN$4/12)</f>
        <v>0</v>
      </c>
      <c r="AN204" s="41">
        <f>MAX(0,AM204-AO$4)</f>
        <v>0</v>
      </c>
      <c r="AO204" s="41">
        <f>AK204+AN204</f>
        <v>0</v>
      </c>
      <c r="AP204" s="41">
        <f>MAX(0,MIN(AN204,AO204-$C204))</f>
        <v>0</v>
      </c>
      <c r="AQ204" s="41">
        <f>AT203*(1+AR$4/12)</f>
        <v>0</v>
      </c>
      <c r="AR204" s="41">
        <f>MAX(0,AQ204-AS$4)</f>
        <v>0</v>
      </c>
      <c r="AS204" s="41">
        <f>AO204+AR204</f>
        <v>0</v>
      </c>
      <c r="AT204" s="41">
        <f>MAX(0,MIN(AR204,AS204-$C204))</f>
        <v>0</v>
      </c>
    </row>
    <row r="205">
      <c r="A205" s="40" t="n">
        <v>199</v>
      </c>
      <c r="B205" s="40" t="str">
        <f>CHOOSE(MONTH(EDATE('4 Дългове'!$D$20,A205-1)),"януари","февруари","март","април","май","юни","юли","август","септември","октомври","ноември","декември")&amp;" "&amp;YEAR(EDATE('4 Дългове'!$D$20,A205-1))&amp;" г."</f>
        <v>май 2043 г.</v>
      </c>
      <c r="C205" s="41">
        <f>$C$4-(G205+K205+O205+S205+W205+AA205+AE205+AI205+AM205+AQ205)+(H205+L205+P205+T205+X205+AB205+AF205+AJ205+AN205+AR205)</f>
        <v>470</v>
      </c>
      <c r="D205" s="41">
        <f>(G205+K205+O205+S205+W205+AA205+AE205+AI205+AM205+AQ205)-(J204+N204+R204+V204+Z204+AD204+AH204+AL204+AP204+AT204)</f>
        <v>0</v>
      </c>
      <c r="E205" s="41">
        <f>J205+N205+R205+V205+Z205+AD205+AH205+AL205+AP205+AT205</f>
        <v>0</v>
      </c>
      <c r="F205" s="40" t="str">
        <f>IF(AND(E205&lt;0.005,E204&gt;=0.005),A205,"")</f>
        <v/>
      </c>
      <c r="G205" s="41">
        <f>J204*(1+H$4/12)</f>
        <v>0</v>
      </c>
      <c r="H205" s="41">
        <f>MAX(0,G205-I$4)</f>
        <v>0</v>
      </c>
      <c r="I205" s="41">
        <f>H205</f>
        <v>0</v>
      </c>
      <c r="J205" s="41">
        <f>MAX(0,MIN(H205,I205-$C205))</f>
        <v>0</v>
      </c>
      <c r="K205" s="41">
        <f>N204*(1+L$4/12)</f>
        <v>0</v>
      </c>
      <c r="L205" s="41">
        <f>MAX(0,K205-M$4)</f>
        <v>0</v>
      </c>
      <c r="M205" s="41">
        <f>I205+L205</f>
        <v>0</v>
      </c>
      <c r="N205" s="41">
        <f>MAX(0,MIN(L205,M205-$C205))</f>
        <v>0</v>
      </c>
      <c r="O205" s="41">
        <f>R204*(1+P$4/12)</f>
        <v>0</v>
      </c>
      <c r="P205" s="41">
        <f>MAX(0,O205-Q$4)</f>
        <v>0</v>
      </c>
      <c r="Q205" s="41">
        <f>M205+P205</f>
        <v>0</v>
      </c>
      <c r="R205" s="41">
        <f>MAX(0,MIN(P205,Q205-$C205))</f>
        <v>0</v>
      </c>
      <c r="S205" s="41">
        <f>V204*(1+T$4/12)</f>
        <v>0</v>
      </c>
      <c r="T205" s="41">
        <f>MAX(0,S205-U$4)</f>
        <v>0</v>
      </c>
      <c r="U205" s="41">
        <f>Q205+T205</f>
        <v>0</v>
      </c>
      <c r="V205" s="41">
        <f>MAX(0,MIN(T205,U205-$C205))</f>
        <v>0</v>
      </c>
      <c r="W205" s="41">
        <f>Z204*(1+X$4/12)</f>
        <v>0</v>
      </c>
      <c r="X205" s="41">
        <f>MAX(0,W205-Y$4)</f>
        <v>0</v>
      </c>
      <c r="Y205" s="41">
        <f>U205+X205</f>
        <v>0</v>
      </c>
      <c r="Z205" s="41">
        <f>MAX(0,MIN(X205,Y205-$C205))</f>
        <v>0</v>
      </c>
      <c r="AA205" s="41">
        <f>AD204*(1+AB$4/12)</f>
        <v>0</v>
      </c>
      <c r="AB205" s="41">
        <f>MAX(0,AA205-AC$4)</f>
        <v>0</v>
      </c>
      <c r="AC205" s="41">
        <f>Y205+AB205</f>
        <v>0</v>
      </c>
      <c r="AD205" s="41">
        <f>MAX(0,MIN(AB205,AC205-$C205))</f>
        <v>0</v>
      </c>
      <c r="AE205" s="41">
        <f>AH204*(1+AF$4/12)</f>
        <v>0</v>
      </c>
      <c r="AF205" s="41">
        <f>MAX(0,AE205-AG$4)</f>
        <v>0</v>
      </c>
      <c r="AG205" s="41">
        <f>AC205+AF205</f>
        <v>0</v>
      </c>
      <c r="AH205" s="41">
        <f>MAX(0,MIN(AF205,AG205-$C205))</f>
        <v>0</v>
      </c>
      <c r="AI205" s="41">
        <f>AL204*(1+AJ$4/12)</f>
        <v>0</v>
      </c>
      <c r="AJ205" s="41">
        <f>MAX(0,AI205-AK$4)</f>
        <v>0</v>
      </c>
      <c r="AK205" s="41">
        <f>AG205+AJ205</f>
        <v>0</v>
      </c>
      <c r="AL205" s="41">
        <f>MAX(0,MIN(AJ205,AK205-$C205))</f>
        <v>0</v>
      </c>
      <c r="AM205" s="41">
        <f>AP204*(1+AN$4/12)</f>
        <v>0</v>
      </c>
      <c r="AN205" s="41">
        <f>MAX(0,AM205-AO$4)</f>
        <v>0</v>
      </c>
      <c r="AO205" s="41">
        <f>AK205+AN205</f>
        <v>0</v>
      </c>
      <c r="AP205" s="41">
        <f>MAX(0,MIN(AN205,AO205-$C205))</f>
        <v>0</v>
      </c>
      <c r="AQ205" s="41">
        <f>AT204*(1+AR$4/12)</f>
        <v>0</v>
      </c>
      <c r="AR205" s="41">
        <f>MAX(0,AQ205-AS$4)</f>
        <v>0</v>
      </c>
      <c r="AS205" s="41">
        <f>AO205+AR205</f>
        <v>0</v>
      </c>
      <c r="AT205" s="41">
        <f>MAX(0,MIN(AR205,AS205-$C205))</f>
        <v>0</v>
      </c>
    </row>
    <row r="206">
      <c r="A206" s="40" t="n">
        <v>200</v>
      </c>
      <c r="B206" s="40" t="str">
        <f>CHOOSE(MONTH(EDATE('4 Дългове'!$D$20,A206-1)),"януари","февруари","март","април","май","юни","юли","август","септември","октомври","ноември","декември")&amp;" "&amp;YEAR(EDATE('4 Дългове'!$D$20,A206-1))&amp;" г."</f>
        <v>юни 2043 г.</v>
      </c>
      <c r="C206" s="41">
        <f>$C$4-(G206+K206+O206+S206+W206+AA206+AE206+AI206+AM206+AQ206)+(H206+L206+P206+T206+X206+AB206+AF206+AJ206+AN206+AR206)</f>
        <v>470</v>
      </c>
      <c r="D206" s="41">
        <f>(G206+K206+O206+S206+W206+AA206+AE206+AI206+AM206+AQ206)-(J205+N205+R205+V205+Z205+AD205+AH205+AL205+AP205+AT205)</f>
        <v>0</v>
      </c>
      <c r="E206" s="41">
        <f>J206+N206+R206+V206+Z206+AD206+AH206+AL206+AP206+AT206</f>
        <v>0</v>
      </c>
      <c r="F206" s="40" t="str">
        <f>IF(AND(E206&lt;0.005,E205&gt;=0.005),A206,"")</f>
        <v/>
      </c>
      <c r="G206" s="41">
        <f>J205*(1+H$4/12)</f>
        <v>0</v>
      </c>
      <c r="H206" s="41">
        <f>MAX(0,G206-I$4)</f>
        <v>0</v>
      </c>
      <c r="I206" s="41">
        <f>H206</f>
        <v>0</v>
      </c>
      <c r="J206" s="41">
        <f>MAX(0,MIN(H206,I206-$C206))</f>
        <v>0</v>
      </c>
      <c r="K206" s="41">
        <f>N205*(1+L$4/12)</f>
        <v>0</v>
      </c>
      <c r="L206" s="41">
        <f>MAX(0,K206-M$4)</f>
        <v>0</v>
      </c>
      <c r="M206" s="41">
        <f>I206+L206</f>
        <v>0</v>
      </c>
      <c r="N206" s="41">
        <f>MAX(0,MIN(L206,M206-$C206))</f>
        <v>0</v>
      </c>
      <c r="O206" s="41">
        <f>R205*(1+P$4/12)</f>
        <v>0</v>
      </c>
      <c r="P206" s="41">
        <f>MAX(0,O206-Q$4)</f>
        <v>0</v>
      </c>
      <c r="Q206" s="41">
        <f>M206+P206</f>
        <v>0</v>
      </c>
      <c r="R206" s="41">
        <f>MAX(0,MIN(P206,Q206-$C206))</f>
        <v>0</v>
      </c>
      <c r="S206" s="41">
        <f>V205*(1+T$4/12)</f>
        <v>0</v>
      </c>
      <c r="T206" s="41">
        <f>MAX(0,S206-U$4)</f>
        <v>0</v>
      </c>
      <c r="U206" s="41">
        <f>Q206+T206</f>
        <v>0</v>
      </c>
      <c r="V206" s="41">
        <f>MAX(0,MIN(T206,U206-$C206))</f>
        <v>0</v>
      </c>
      <c r="W206" s="41">
        <f>Z205*(1+X$4/12)</f>
        <v>0</v>
      </c>
      <c r="X206" s="41">
        <f>MAX(0,W206-Y$4)</f>
        <v>0</v>
      </c>
      <c r="Y206" s="41">
        <f>U206+X206</f>
        <v>0</v>
      </c>
      <c r="Z206" s="41">
        <f>MAX(0,MIN(X206,Y206-$C206))</f>
        <v>0</v>
      </c>
      <c r="AA206" s="41">
        <f>AD205*(1+AB$4/12)</f>
        <v>0</v>
      </c>
      <c r="AB206" s="41">
        <f>MAX(0,AA206-AC$4)</f>
        <v>0</v>
      </c>
      <c r="AC206" s="41">
        <f>Y206+AB206</f>
        <v>0</v>
      </c>
      <c r="AD206" s="41">
        <f>MAX(0,MIN(AB206,AC206-$C206))</f>
        <v>0</v>
      </c>
      <c r="AE206" s="41">
        <f>AH205*(1+AF$4/12)</f>
        <v>0</v>
      </c>
      <c r="AF206" s="41">
        <f>MAX(0,AE206-AG$4)</f>
        <v>0</v>
      </c>
      <c r="AG206" s="41">
        <f>AC206+AF206</f>
        <v>0</v>
      </c>
      <c r="AH206" s="41">
        <f>MAX(0,MIN(AF206,AG206-$C206))</f>
        <v>0</v>
      </c>
      <c r="AI206" s="41">
        <f>AL205*(1+AJ$4/12)</f>
        <v>0</v>
      </c>
      <c r="AJ206" s="41">
        <f>MAX(0,AI206-AK$4)</f>
        <v>0</v>
      </c>
      <c r="AK206" s="41">
        <f>AG206+AJ206</f>
        <v>0</v>
      </c>
      <c r="AL206" s="41">
        <f>MAX(0,MIN(AJ206,AK206-$C206))</f>
        <v>0</v>
      </c>
      <c r="AM206" s="41">
        <f>AP205*(1+AN$4/12)</f>
        <v>0</v>
      </c>
      <c r="AN206" s="41">
        <f>MAX(0,AM206-AO$4)</f>
        <v>0</v>
      </c>
      <c r="AO206" s="41">
        <f>AK206+AN206</f>
        <v>0</v>
      </c>
      <c r="AP206" s="41">
        <f>MAX(0,MIN(AN206,AO206-$C206))</f>
        <v>0</v>
      </c>
      <c r="AQ206" s="41">
        <f>AT205*(1+AR$4/12)</f>
        <v>0</v>
      </c>
      <c r="AR206" s="41">
        <f>MAX(0,AQ206-AS$4)</f>
        <v>0</v>
      </c>
      <c r="AS206" s="41">
        <f>AO206+AR206</f>
        <v>0</v>
      </c>
      <c r="AT206" s="41">
        <f>MAX(0,MIN(AR206,AS206-$C206))</f>
        <v>0</v>
      </c>
    </row>
    <row r="207">
      <c r="A207" s="40" t="n">
        <v>201</v>
      </c>
      <c r="B207" s="40" t="str">
        <f>CHOOSE(MONTH(EDATE('4 Дългове'!$D$20,A207-1)),"януари","февруари","март","април","май","юни","юли","август","септември","октомври","ноември","декември")&amp;" "&amp;YEAR(EDATE('4 Дългове'!$D$20,A207-1))&amp;" г."</f>
        <v>юли 2043 г.</v>
      </c>
      <c r="C207" s="41">
        <f>$C$4-(G207+K207+O207+S207+W207+AA207+AE207+AI207+AM207+AQ207)+(H207+L207+P207+T207+X207+AB207+AF207+AJ207+AN207+AR207)</f>
        <v>470</v>
      </c>
      <c r="D207" s="41">
        <f>(G207+K207+O207+S207+W207+AA207+AE207+AI207+AM207+AQ207)-(J206+N206+R206+V206+Z206+AD206+AH206+AL206+AP206+AT206)</f>
        <v>0</v>
      </c>
      <c r="E207" s="41">
        <f>J207+N207+R207+V207+Z207+AD207+AH207+AL207+AP207+AT207</f>
        <v>0</v>
      </c>
      <c r="F207" s="40" t="str">
        <f>IF(AND(E207&lt;0.005,E206&gt;=0.005),A207,"")</f>
        <v/>
      </c>
      <c r="G207" s="41">
        <f>J206*(1+H$4/12)</f>
        <v>0</v>
      </c>
      <c r="H207" s="41">
        <f>MAX(0,G207-I$4)</f>
        <v>0</v>
      </c>
      <c r="I207" s="41">
        <f>H207</f>
        <v>0</v>
      </c>
      <c r="J207" s="41">
        <f>MAX(0,MIN(H207,I207-$C207))</f>
        <v>0</v>
      </c>
      <c r="K207" s="41">
        <f>N206*(1+L$4/12)</f>
        <v>0</v>
      </c>
      <c r="L207" s="41">
        <f>MAX(0,K207-M$4)</f>
        <v>0</v>
      </c>
      <c r="M207" s="41">
        <f>I207+L207</f>
        <v>0</v>
      </c>
      <c r="N207" s="41">
        <f>MAX(0,MIN(L207,M207-$C207))</f>
        <v>0</v>
      </c>
      <c r="O207" s="41">
        <f>R206*(1+P$4/12)</f>
        <v>0</v>
      </c>
      <c r="P207" s="41">
        <f>MAX(0,O207-Q$4)</f>
        <v>0</v>
      </c>
      <c r="Q207" s="41">
        <f>M207+P207</f>
        <v>0</v>
      </c>
      <c r="R207" s="41">
        <f>MAX(0,MIN(P207,Q207-$C207))</f>
        <v>0</v>
      </c>
      <c r="S207" s="41">
        <f>V206*(1+T$4/12)</f>
        <v>0</v>
      </c>
      <c r="T207" s="41">
        <f>MAX(0,S207-U$4)</f>
        <v>0</v>
      </c>
      <c r="U207" s="41">
        <f>Q207+T207</f>
        <v>0</v>
      </c>
      <c r="V207" s="41">
        <f>MAX(0,MIN(T207,U207-$C207))</f>
        <v>0</v>
      </c>
      <c r="W207" s="41">
        <f>Z206*(1+X$4/12)</f>
        <v>0</v>
      </c>
      <c r="X207" s="41">
        <f>MAX(0,W207-Y$4)</f>
        <v>0</v>
      </c>
      <c r="Y207" s="41">
        <f>U207+X207</f>
        <v>0</v>
      </c>
      <c r="Z207" s="41">
        <f>MAX(0,MIN(X207,Y207-$C207))</f>
        <v>0</v>
      </c>
      <c r="AA207" s="41">
        <f>AD206*(1+AB$4/12)</f>
        <v>0</v>
      </c>
      <c r="AB207" s="41">
        <f>MAX(0,AA207-AC$4)</f>
        <v>0</v>
      </c>
      <c r="AC207" s="41">
        <f>Y207+AB207</f>
        <v>0</v>
      </c>
      <c r="AD207" s="41">
        <f>MAX(0,MIN(AB207,AC207-$C207))</f>
        <v>0</v>
      </c>
      <c r="AE207" s="41">
        <f>AH206*(1+AF$4/12)</f>
        <v>0</v>
      </c>
      <c r="AF207" s="41">
        <f>MAX(0,AE207-AG$4)</f>
        <v>0</v>
      </c>
      <c r="AG207" s="41">
        <f>AC207+AF207</f>
        <v>0</v>
      </c>
      <c r="AH207" s="41">
        <f>MAX(0,MIN(AF207,AG207-$C207))</f>
        <v>0</v>
      </c>
      <c r="AI207" s="41">
        <f>AL206*(1+AJ$4/12)</f>
        <v>0</v>
      </c>
      <c r="AJ207" s="41">
        <f>MAX(0,AI207-AK$4)</f>
        <v>0</v>
      </c>
      <c r="AK207" s="41">
        <f>AG207+AJ207</f>
        <v>0</v>
      </c>
      <c r="AL207" s="41">
        <f>MAX(0,MIN(AJ207,AK207-$C207))</f>
        <v>0</v>
      </c>
      <c r="AM207" s="41">
        <f>AP206*(1+AN$4/12)</f>
        <v>0</v>
      </c>
      <c r="AN207" s="41">
        <f>MAX(0,AM207-AO$4)</f>
        <v>0</v>
      </c>
      <c r="AO207" s="41">
        <f>AK207+AN207</f>
        <v>0</v>
      </c>
      <c r="AP207" s="41">
        <f>MAX(0,MIN(AN207,AO207-$C207))</f>
        <v>0</v>
      </c>
      <c r="AQ207" s="41">
        <f>AT206*(1+AR$4/12)</f>
        <v>0</v>
      </c>
      <c r="AR207" s="41">
        <f>MAX(0,AQ207-AS$4)</f>
        <v>0</v>
      </c>
      <c r="AS207" s="41">
        <f>AO207+AR207</f>
        <v>0</v>
      </c>
      <c r="AT207" s="41">
        <f>MAX(0,MIN(AR207,AS207-$C207))</f>
        <v>0</v>
      </c>
    </row>
    <row r="208">
      <c r="A208" s="40" t="n">
        <v>202</v>
      </c>
      <c r="B208" s="40" t="str">
        <f>CHOOSE(MONTH(EDATE('4 Дългове'!$D$20,A208-1)),"януари","февруари","март","април","май","юни","юли","август","септември","октомври","ноември","декември")&amp;" "&amp;YEAR(EDATE('4 Дългове'!$D$20,A208-1))&amp;" г."</f>
        <v>август 2043 г.</v>
      </c>
      <c r="C208" s="41">
        <f>$C$4-(G208+K208+O208+S208+W208+AA208+AE208+AI208+AM208+AQ208)+(H208+L208+P208+T208+X208+AB208+AF208+AJ208+AN208+AR208)</f>
        <v>470</v>
      </c>
      <c r="D208" s="41">
        <f>(G208+K208+O208+S208+W208+AA208+AE208+AI208+AM208+AQ208)-(J207+N207+R207+V207+Z207+AD207+AH207+AL207+AP207+AT207)</f>
        <v>0</v>
      </c>
      <c r="E208" s="41">
        <f>J208+N208+R208+V208+Z208+AD208+AH208+AL208+AP208+AT208</f>
        <v>0</v>
      </c>
      <c r="F208" s="40" t="str">
        <f>IF(AND(E208&lt;0.005,E207&gt;=0.005),A208,"")</f>
        <v/>
      </c>
      <c r="G208" s="41">
        <f>J207*(1+H$4/12)</f>
        <v>0</v>
      </c>
      <c r="H208" s="41">
        <f>MAX(0,G208-I$4)</f>
        <v>0</v>
      </c>
      <c r="I208" s="41">
        <f>H208</f>
        <v>0</v>
      </c>
      <c r="J208" s="41">
        <f>MAX(0,MIN(H208,I208-$C208))</f>
        <v>0</v>
      </c>
      <c r="K208" s="41">
        <f>N207*(1+L$4/12)</f>
        <v>0</v>
      </c>
      <c r="L208" s="41">
        <f>MAX(0,K208-M$4)</f>
        <v>0</v>
      </c>
      <c r="M208" s="41">
        <f>I208+L208</f>
        <v>0</v>
      </c>
      <c r="N208" s="41">
        <f>MAX(0,MIN(L208,M208-$C208))</f>
        <v>0</v>
      </c>
      <c r="O208" s="41">
        <f>R207*(1+P$4/12)</f>
        <v>0</v>
      </c>
      <c r="P208" s="41">
        <f>MAX(0,O208-Q$4)</f>
        <v>0</v>
      </c>
      <c r="Q208" s="41">
        <f>M208+P208</f>
        <v>0</v>
      </c>
      <c r="R208" s="41">
        <f>MAX(0,MIN(P208,Q208-$C208))</f>
        <v>0</v>
      </c>
      <c r="S208" s="41">
        <f>V207*(1+T$4/12)</f>
        <v>0</v>
      </c>
      <c r="T208" s="41">
        <f>MAX(0,S208-U$4)</f>
        <v>0</v>
      </c>
      <c r="U208" s="41">
        <f>Q208+T208</f>
        <v>0</v>
      </c>
      <c r="V208" s="41">
        <f>MAX(0,MIN(T208,U208-$C208))</f>
        <v>0</v>
      </c>
      <c r="W208" s="41">
        <f>Z207*(1+X$4/12)</f>
        <v>0</v>
      </c>
      <c r="X208" s="41">
        <f>MAX(0,W208-Y$4)</f>
        <v>0</v>
      </c>
      <c r="Y208" s="41">
        <f>U208+X208</f>
        <v>0</v>
      </c>
      <c r="Z208" s="41">
        <f>MAX(0,MIN(X208,Y208-$C208))</f>
        <v>0</v>
      </c>
      <c r="AA208" s="41">
        <f>AD207*(1+AB$4/12)</f>
        <v>0</v>
      </c>
      <c r="AB208" s="41">
        <f>MAX(0,AA208-AC$4)</f>
        <v>0</v>
      </c>
      <c r="AC208" s="41">
        <f>Y208+AB208</f>
        <v>0</v>
      </c>
      <c r="AD208" s="41">
        <f>MAX(0,MIN(AB208,AC208-$C208))</f>
        <v>0</v>
      </c>
      <c r="AE208" s="41">
        <f>AH207*(1+AF$4/12)</f>
        <v>0</v>
      </c>
      <c r="AF208" s="41">
        <f>MAX(0,AE208-AG$4)</f>
        <v>0</v>
      </c>
      <c r="AG208" s="41">
        <f>AC208+AF208</f>
        <v>0</v>
      </c>
      <c r="AH208" s="41">
        <f>MAX(0,MIN(AF208,AG208-$C208))</f>
        <v>0</v>
      </c>
      <c r="AI208" s="41">
        <f>AL207*(1+AJ$4/12)</f>
        <v>0</v>
      </c>
      <c r="AJ208" s="41">
        <f>MAX(0,AI208-AK$4)</f>
        <v>0</v>
      </c>
      <c r="AK208" s="41">
        <f>AG208+AJ208</f>
        <v>0</v>
      </c>
      <c r="AL208" s="41">
        <f>MAX(0,MIN(AJ208,AK208-$C208))</f>
        <v>0</v>
      </c>
      <c r="AM208" s="41">
        <f>AP207*(1+AN$4/12)</f>
        <v>0</v>
      </c>
      <c r="AN208" s="41">
        <f>MAX(0,AM208-AO$4)</f>
        <v>0</v>
      </c>
      <c r="AO208" s="41">
        <f>AK208+AN208</f>
        <v>0</v>
      </c>
      <c r="AP208" s="41">
        <f>MAX(0,MIN(AN208,AO208-$C208))</f>
        <v>0</v>
      </c>
      <c r="AQ208" s="41">
        <f>AT207*(1+AR$4/12)</f>
        <v>0</v>
      </c>
      <c r="AR208" s="41">
        <f>MAX(0,AQ208-AS$4)</f>
        <v>0</v>
      </c>
      <c r="AS208" s="41">
        <f>AO208+AR208</f>
        <v>0</v>
      </c>
      <c r="AT208" s="41">
        <f>MAX(0,MIN(AR208,AS208-$C208))</f>
        <v>0</v>
      </c>
    </row>
    <row r="209">
      <c r="A209" s="40" t="n">
        <v>203</v>
      </c>
      <c r="B209" s="40" t="str">
        <f>CHOOSE(MONTH(EDATE('4 Дългове'!$D$20,A209-1)),"януари","февруари","март","април","май","юни","юли","август","септември","октомври","ноември","декември")&amp;" "&amp;YEAR(EDATE('4 Дългове'!$D$20,A209-1))&amp;" г."</f>
        <v>септември 2043 г.</v>
      </c>
      <c r="C209" s="41">
        <f>$C$4-(G209+K209+O209+S209+W209+AA209+AE209+AI209+AM209+AQ209)+(H209+L209+P209+T209+X209+AB209+AF209+AJ209+AN209+AR209)</f>
        <v>470</v>
      </c>
      <c r="D209" s="41">
        <f>(G209+K209+O209+S209+W209+AA209+AE209+AI209+AM209+AQ209)-(J208+N208+R208+V208+Z208+AD208+AH208+AL208+AP208+AT208)</f>
        <v>0</v>
      </c>
      <c r="E209" s="41">
        <f>J209+N209+R209+V209+Z209+AD209+AH209+AL209+AP209+AT209</f>
        <v>0</v>
      </c>
      <c r="F209" s="40" t="str">
        <f>IF(AND(E209&lt;0.005,E208&gt;=0.005),A209,"")</f>
        <v/>
      </c>
      <c r="G209" s="41">
        <f>J208*(1+H$4/12)</f>
        <v>0</v>
      </c>
      <c r="H209" s="41">
        <f>MAX(0,G209-I$4)</f>
        <v>0</v>
      </c>
      <c r="I209" s="41">
        <f>H209</f>
        <v>0</v>
      </c>
      <c r="J209" s="41">
        <f>MAX(0,MIN(H209,I209-$C209))</f>
        <v>0</v>
      </c>
      <c r="K209" s="41">
        <f>N208*(1+L$4/12)</f>
        <v>0</v>
      </c>
      <c r="L209" s="41">
        <f>MAX(0,K209-M$4)</f>
        <v>0</v>
      </c>
      <c r="M209" s="41">
        <f>I209+L209</f>
        <v>0</v>
      </c>
      <c r="N209" s="41">
        <f>MAX(0,MIN(L209,M209-$C209))</f>
        <v>0</v>
      </c>
      <c r="O209" s="41">
        <f>R208*(1+P$4/12)</f>
        <v>0</v>
      </c>
      <c r="P209" s="41">
        <f>MAX(0,O209-Q$4)</f>
        <v>0</v>
      </c>
      <c r="Q209" s="41">
        <f>M209+P209</f>
        <v>0</v>
      </c>
      <c r="R209" s="41">
        <f>MAX(0,MIN(P209,Q209-$C209))</f>
        <v>0</v>
      </c>
      <c r="S209" s="41">
        <f>V208*(1+T$4/12)</f>
        <v>0</v>
      </c>
      <c r="T209" s="41">
        <f>MAX(0,S209-U$4)</f>
        <v>0</v>
      </c>
      <c r="U209" s="41">
        <f>Q209+T209</f>
        <v>0</v>
      </c>
      <c r="V209" s="41">
        <f>MAX(0,MIN(T209,U209-$C209))</f>
        <v>0</v>
      </c>
      <c r="W209" s="41">
        <f>Z208*(1+X$4/12)</f>
        <v>0</v>
      </c>
      <c r="X209" s="41">
        <f>MAX(0,W209-Y$4)</f>
        <v>0</v>
      </c>
      <c r="Y209" s="41">
        <f>U209+X209</f>
        <v>0</v>
      </c>
      <c r="Z209" s="41">
        <f>MAX(0,MIN(X209,Y209-$C209))</f>
        <v>0</v>
      </c>
      <c r="AA209" s="41">
        <f>AD208*(1+AB$4/12)</f>
        <v>0</v>
      </c>
      <c r="AB209" s="41">
        <f>MAX(0,AA209-AC$4)</f>
        <v>0</v>
      </c>
      <c r="AC209" s="41">
        <f>Y209+AB209</f>
        <v>0</v>
      </c>
      <c r="AD209" s="41">
        <f>MAX(0,MIN(AB209,AC209-$C209))</f>
        <v>0</v>
      </c>
      <c r="AE209" s="41">
        <f>AH208*(1+AF$4/12)</f>
        <v>0</v>
      </c>
      <c r="AF209" s="41">
        <f>MAX(0,AE209-AG$4)</f>
        <v>0</v>
      </c>
      <c r="AG209" s="41">
        <f>AC209+AF209</f>
        <v>0</v>
      </c>
      <c r="AH209" s="41">
        <f>MAX(0,MIN(AF209,AG209-$C209))</f>
        <v>0</v>
      </c>
      <c r="AI209" s="41">
        <f>AL208*(1+AJ$4/12)</f>
        <v>0</v>
      </c>
      <c r="AJ209" s="41">
        <f>MAX(0,AI209-AK$4)</f>
        <v>0</v>
      </c>
      <c r="AK209" s="41">
        <f>AG209+AJ209</f>
        <v>0</v>
      </c>
      <c r="AL209" s="41">
        <f>MAX(0,MIN(AJ209,AK209-$C209))</f>
        <v>0</v>
      </c>
      <c r="AM209" s="41">
        <f>AP208*(1+AN$4/12)</f>
        <v>0</v>
      </c>
      <c r="AN209" s="41">
        <f>MAX(0,AM209-AO$4)</f>
        <v>0</v>
      </c>
      <c r="AO209" s="41">
        <f>AK209+AN209</f>
        <v>0</v>
      </c>
      <c r="AP209" s="41">
        <f>MAX(0,MIN(AN209,AO209-$C209))</f>
        <v>0</v>
      </c>
      <c r="AQ209" s="41">
        <f>AT208*(1+AR$4/12)</f>
        <v>0</v>
      </c>
      <c r="AR209" s="41">
        <f>MAX(0,AQ209-AS$4)</f>
        <v>0</v>
      </c>
      <c r="AS209" s="41">
        <f>AO209+AR209</f>
        <v>0</v>
      </c>
      <c r="AT209" s="41">
        <f>MAX(0,MIN(AR209,AS209-$C209))</f>
        <v>0</v>
      </c>
    </row>
    <row r="210">
      <c r="A210" s="40" t="n">
        <v>204</v>
      </c>
      <c r="B210" s="40" t="str">
        <f>CHOOSE(MONTH(EDATE('4 Дългове'!$D$20,A210-1)),"януари","февруари","март","април","май","юни","юли","август","септември","октомври","ноември","декември")&amp;" "&amp;YEAR(EDATE('4 Дългове'!$D$20,A210-1))&amp;" г."</f>
        <v>октомври 2043 г.</v>
      </c>
      <c r="C210" s="41">
        <f>$C$4-(G210+K210+O210+S210+W210+AA210+AE210+AI210+AM210+AQ210)+(H210+L210+P210+T210+X210+AB210+AF210+AJ210+AN210+AR210)</f>
        <v>470</v>
      </c>
      <c r="D210" s="41">
        <f>(G210+K210+O210+S210+W210+AA210+AE210+AI210+AM210+AQ210)-(J209+N209+R209+V209+Z209+AD209+AH209+AL209+AP209+AT209)</f>
        <v>0</v>
      </c>
      <c r="E210" s="41">
        <f>J210+N210+R210+V210+Z210+AD210+AH210+AL210+AP210+AT210</f>
        <v>0</v>
      </c>
      <c r="F210" s="40" t="str">
        <f>IF(AND(E210&lt;0.005,E209&gt;=0.005),A210,"")</f>
        <v/>
      </c>
      <c r="G210" s="41">
        <f>J209*(1+H$4/12)</f>
        <v>0</v>
      </c>
      <c r="H210" s="41">
        <f>MAX(0,G210-I$4)</f>
        <v>0</v>
      </c>
      <c r="I210" s="41">
        <f>H210</f>
        <v>0</v>
      </c>
      <c r="J210" s="41">
        <f>MAX(0,MIN(H210,I210-$C210))</f>
        <v>0</v>
      </c>
      <c r="K210" s="41">
        <f>N209*(1+L$4/12)</f>
        <v>0</v>
      </c>
      <c r="L210" s="41">
        <f>MAX(0,K210-M$4)</f>
        <v>0</v>
      </c>
      <c r="M210" s="41">
        <f>I210+L210</f>
        <v>0</v>
      </c>
      <c r="N210" s="41">
        <f>MAX(0,MIN(L210,M210-$C210))</f>
        <v>0</v>
      </c>
      <c r="O210" s="41">
        <f>R209*(1+P$4/12)</f>
        <v>0</v>
      </c>
      <c r="P210" s="41">
        <f>MAX(0,O210-Q$4)</f>
        <v>0</v>
      </c>
      <c r="Q210" s="41">
        <f>M210+P210</f>
        <v>0</v>
      </c>
      <c r="R210" s="41">
        <f>MAX(0,MIN(P210,Q210-$C210))</f>
        <v>0</v>
      </c>
      <c r="S210" s="41">
        <f>V209*(1+T$4/12)</f>
        <v>0</v>
      </c>
      <c r="T210" s="41">
        <f>MAX(0,S210-U$4)</f>
        <v>0</v>
      </c>
      <c r="U210" s="41">
        <f>Q210+T210</f>
        <v>0</v>
      </c>
      <c r="V210" s="41">
        <f>MAX(0,MIN(T210,U210-$C210))</f>
        <v>0</v>
      </c>
      <c r="W210" s="41">
        <f>Z209*(1+X$4/12)</f>
        <v>0</v>
      </c>
      <c r="X210" s="41">
        <f>MAX(0,W210-Y$4)</f>
        <v>0</v>
      </c>
      <c r="Y210" s="41">
        <f>U210+X210</f>
        <v>0</v>
      </c>
      <c r="Z210" s="41">
        <f>MAX(0,MIN(X210,Y210-$C210))</f>
        <v>0</v>
      </c>
      <c r="AA210" s="41">
        <f>AD209*(1+AB$4/12)</f>
        <v>0</v>
      </c>
      <c r="AB210" s="41">
        <f>MAX(0,AA210-AC$4)</f>
        <v>0</v>
      </c>
      <c r="AC210" s="41">
        <f>Y210+AB210</f>
        <v>0</v>
      </c>
      <c r="AD210" s="41">
        <f>MAX(0,MIN(AB210,AC210-$C210))</f>
        <v>0</v>
      </c>
      <c r="AE210" s="41">
        <f>AH209*(1+AF$4/12)</f>
        <v>0</v>
      </c>
      <c r="AF210" s="41">
        <f>MAX(0,AE210-AG$4)</f>
        <v>0</v>
      </c>
      <c r="AG210" s="41">
        <f>AC210+AF210</f>
        <v>0</v>
      </c>
      <c r="AH210" s="41">
        <f>MAX(0,MIN(AF210,AG210-$C210))</f>
        <v>0</v>
      </c>
      <c r="AI210" s="41">
        <f>AL209*(1+AJ$4/12)</f>
        <v>0</v>
      </c>
      <c r="AJ210" s="41">
        <f>MAX(0,AI210-AK$4)</f>
        <v>0</v>
      </c>
      <c r="AK210" s="41">
        <f>AG210+AJ210</f>
        <v>0</v>
      </c>
      <c r="AL210" s="41">
        <f>MAX(0,MIN(AJ210,AK210-$C210))</f>
        <v>0</v>
      </c>
      <c r="AM210" s="41">
        <f>AP209*(1+AN$4/12)</f>
        <v>0</v>
      </c>
      <c r="AN210" s="41">
        <f>MAX(0,AM210-AO$4)</f>
        <v>0</v>
      </c>
      <c r="AO210" s="41">
        <f>AK210+AN210</f>
        <v>0</v>
      </c>
      <c r="AP210" s="41">
        <f>MAX(0,MIN(AN210,AO210-$C210))</f>
        <v>0</v>
      </c>
      <c r="AQ210" s="41">
        <f>AT209*(1+AR$4/12)</f>
        <v>0</v>
      </c>
      <c r="AR210" s="41">
        <f>MAX(0,AQ210-AS$4)</f>
        <v>0</v>
      </c>
      <c r="AS210" s="41">
        <f>AO210+AR210</f>
        <v>0</v>
      </c>
      <c r="AT210" s="41">
        <f>MAX(0,MIN(AR210,AS210-$C210))</f>
        <v>0</v>
      </c>
    </row>
    <row r="211">
      <c r="A211" s="40" t="n">
        <v>205</v>
      </c>
      <c r="B211" s="40" t="str">
        <f>CHOOSE(MONTH(EDATE('4 Дългове'!$D$20,A211-1)),"януари","февруари","март","април","май","юни","юли","август","септември","октомври","ноември","декември")&amp;" "&amp;YEAR(EDATE('4 Дългове'!$D$20,A211-1))&amp;" г."</f>
        <v>ноември 2043 г.</v>
      </c>
      <c r="C211" s="41">
        <f>$C$4-(G211+K211+O211+S211+W211+AA211+AE211+AI211+AM211+AQ211)+(H211+L211+P211+T211+X211+AB211+AF211+AJ211+AN211+AR211)</f>
        <v>470</v>
      </c>
      <c r="D211" s="41">
        <f>(G211+K211+O211+S211+W211+AA211+AE211+AI211+AM211+AQ211)-(J210+N210+R210+V210+Z210+AD210+AH210+AL210+AP210+AT210)</f>
        <v>0</v>
      </c>
      <c r="E211" s="41">
        <f>J211+N211+R211+V211+Z211+AD211+AH211+AL211+AP211+AT211</f>
        <v>0</v>
      </c>
      <c r="F211" s="40" t="str">
        <f>IF(AND(E211&lt;0.005,E210&gt;=0.005),A211,"")</f>
        <v/>
      </c>
      <c r="G211" s="41">
        <f>J210*(1+H$4/12)</f>
        <v>0</v>
      </c>
      <c r="H211" s="41">
        <f>MAX(0,G211-I$4)</f>
        <v>0</v>
      </c>
      <c r="I211" s="41">
        <f>H211</f>
        <v>0</v>
      </c>
      <c r="J211" s="41">
        <f>MAX(0,MIN(H211,I211-$C211))</f>
        <v>0</v>
      </c>
      <c r="K211" s="41">
        <f>N210*(1+L$4/12)</f>
        <v>0</v>
      </c>
      <c r="L211" s="41">
        <f>MAX(0,K211-M$4)</f>
        <v>0</v>
      </c>
      <c r="M211" s="41">
        <f>I211+L211</f>
        <v>0</v>
      </c>
      <c r="N211" s="41">
        <f>MAX(0,MIN(L211,M211-$C211))</f>
        <v>0</v>
      </c>
      <c r="O211" s="41">
        <f>R210*(1+P$4/12)</f>
        <v>0</v>
      </c>
      <c r="P211" s="41">
        <f>MAX(0,O211-Q$4)</f>
        <v>0</v>
      </c>
      <c r="Q211" s="41">
        <f>M211+P211</f>
        <v>0</v>
      </c>
      <c r="R211" s="41">
        <f>MAX(0,MIN(P211,Q211-$C211))</f>
        <v>0</v>
      </c>
      <c r="S211" s="41">
        <f>V210*(1+T$4/12)</f>
        <v>0</v>
      </c>
      <c r="T211" s="41">
        <f>MAX(0,S211-U$4)</f>
        <v>0</v>
      </c>
      <c r="U211" s="41">
        <f>Q211+T211</f>
        <v>0</v>
      </c>
      <c r="V211" s="41">
        <f>MAX(0,MIN(T211,U211-$C211))</f>
        <v>0</v>
      </c>
      <c r="W211" s="41">
        <f>Z210*(1+X$4/12)</f>
        <v>0</v>
      </c>
      <c r="X211" s="41">
        <f>MAX(0,W211-Y$4)</f>
        <v>0</v>
      </c>
      <c r="Y211" s="41">
        <f>U211+X211</f>
        <v>0</v>
      </c>
      <c r="Z211" s="41">
        <f>MAX(0,MIN(X211,Y211-$C211))</f>
        <v>0</v>
      </c>
      <c r="AA211" s="41">
        <f>AD210*(1+AB$4/12)</f>
        <v>0</v>
      </c>
      <c r="AB211" s="41">
        <f>MAX(0,AA211-AC$4)</f>
        <v>0</v>
      </c>
      <c r="AC211" s="41">
        <f>Y211+AB211</f>
        <v>0</v>
      </c>
      <c r="AD211" s="41">
        <f>MAX(0,MIN(AB211,AC211-$C211))</f>
        <v>0</v>
      </c>
      <c r="AE211" s="41">
        <f>AH210*(1+AF$4/12)</f>
        <v>0</v>
      </c>
      <c r="AF211" s="41">
        <f>MAX(0,AE211-AG$4)</f>
        <v>0</v>
      </c>
      <c r="AG211" s="41">
        <f>AC211+AF211</f>
        <v>0</v>
      </c>
      <c r="AH211" s="41">
        <f>MAX(0,MIN(AF211,AG211-$C211))</f>
        <v>0</v>
      </c>
      <c r="AI211" s="41">
        <f>AL210*(1+AJ$4/12)</f>
        <v>0</v>
      </c>
      <c r="AJ211" s="41">
        <f>MAX(0,AI211-AK$4)</f>
        <v>0</v>
      </c>
      <c r="AK211" s="41">
        <f>AG211+AJ211</f>
        <v>0</v>
      </c>
      <c r="AL211" s="41">
        <f>MAX(0,MIN(AJ211,AK211-$C211))</f>
        <v>0</v>
      </c>
      <c r="AM211" s="41">
        <f>AP210*(1+AN$4/12)</f>
        <v>0</v>
      </c>
      <c r="AN211" s="41">
        <f>MAX(0,AM211-AO$4)</f>
        <v>0</v>
      </c>
      <c r="AO211" s="41">
        <f>AK211+AN211</f>
        <v>0</v>
      </c>
      <c r="AP211" s="41">
        <f>MAX(0,MIN(AN211,AO211-$C211))</f>
        <v>0</v>
      </c>
      <c r="AQ211" s="41">
        <f>AT210*(1+AR$4/12)</f>
        <v>0</v>
      </c>
      <c r="AR211" s="41">
        <f>MAX(0,AQ211-AS$4)</f>
        <v>0</v>
      </c>
      <c r="AS211" s="41">
        <f>AO211+AR211</f>
        <v>0</v>
      </c>
      <c r="AT211" s="41">
        <f>MAX(0,MIN(AR211,AS211-$C211))</f>
        <v>0</v>
      </c>
    </row>
    <row r="212">
      <c r="A212" s="40" t="n">
        <v>206</v>
      </c>
      <c r="B212" s="40" t="str">
        <f>CHOOSE(MONTH(EDATE('4 Дългове'!$D$20,A212-1)),"януари","февруари","март","април","май","юни","юли","август","септември","октомври","ноември","декември")&amp;" "&amp;YEAR(EDATE('4 Дългове'!$D$20,A212-1))&amp;" г."</f>
        <v>декември 2043 г.</v>
      </c>
      <c r="C212" s="41">
        <f>$C$4-(G212+K212+O212+S212+W212+AA212+AE212+AI212+AM212+AQ212)+(H212+L212+P212+T212+X212+AB212+AF212+AJ212+AN212+AR212)</f>
        <v>470</v>
      </c>
      <c r="D212" s="41">
        <f>(G212+K212+O212+S212+W212+AA212+AE212+AI212+AM212+AQ212)-(J211+N211+R211+V211+Z211+AD211+AH211+AL211+AP211+AT211)</f>
        <v>0</v>
      </c>
      <c r="E212" s="41">
        <f>J212+N212+R212+V212+Z212+AD212+AH212+AL212+AP212+AT212</f>
        <v>0</v>
      </c>
      <c r="F212" s="40" t="str">
        <f>IF(AND(E212&lt;0.005,E211&gt;=0.005),A212,"")</f>
        <v/>
      </c>
      <c r="G212" s="41">
        <f>J211*(1+H$4/12)</f>
        <v>0</v>
      </c>
      <c r="H212" s="41">
        <f>MAX(0,G212-I$4)</f>
        <v>0</v>
      </c>
      <c r="I212" s="41">
        <f>H212</f>
        <v>0</v>
      </c>
      <c r="J212" s="41">
        <f>MAX(0,MIN(H212,I212-$C212))</f>
        <v>0</v>
      </c>
      <c r="K212" s="41">
        <f>N211*(1+L$4/12)</f>
        <v>0</v>
      </c>
      <c r="L212" s="41">
        <f>MAX(0,K212-M$4)</f>
        <v>0</v>
      </c>
      <c r="M212" s="41">
        <f>I212+L212</f>
        <v>0</v>
      </c>
      <c r="N212" s="41">
        <f>MAX(0,MIN(L212,M212-$C212))</f>
        <v>0</v>
      </c>
      <c r="O212" s="41">
        <f>R211*(1+P$4/12)</f>
        <v>0</v>
      </c>
      <c r="P212" s="41">
        <f>MAX(0,O212-Q$4)</f>
        <v>0</v>
      </c>
      <c r="Q212" s="41">
        <f>M212+P212</f>
        <v>0</v>
      </c>
      <c r="R212" s="41">
        <f>MAX(0,MIN(P212,Q212-$C212))</f>
        <v>0</v>
      </c>
      <c r="S212" s="41">
        <f>V211*(1+T$4/12)</f>
        <v>0</v>
      </c>
      <c r="T212" s="41">
        <f>MAX(0,S212-U$4)</f>
        <v>0</v>
      </c>
      <c r="U212" s="41">
        <f>Q212+T212</f>
        <v>0</v>
      </c>
      <c r="V212" s="41">
        <f>MAX(0,MIN(T212,U212-$C212))</f>
        <v>0</v>
      </c>
      <c r="W212" s="41">
        <f>Z211*(1+X$4/12)</f>
        <v>0</v>
      </c>
      <c r="X212" s="41">
        <f>MAX(0,W212-Y$4)</f>
        <v>0</v>
      </c>
      <c r="Y212" s="41">
        <f>U212+X212</f>
        <v>0</v>
      </c>
      <c r="Z212" s="41">
        <f>MAX(0,MIN(X212,Y212-$C212))</f>
        <v>0</v>
      </c>
      <c r="AA212" s="41">
        <f>AD211*(1+AB$4/12)</f>
        <v>0</v>
      </c>
      <c r="AB212" s="41">
        <f>MAX(0,AA212-AC$4)</f>
        <v>0</v>
      </c>
      <c r="AC212" s="41">
        <f>Y212+AB212</f>
        <v>0</v>
      </c>
      <c r="AD212" s="41">
        <f>MAX(0,MIN(AB212,AC212-$C212))</f>
        <v>0</v>
      </c>
      <c r="AE212" s="41">
        <f>AH211*(1+AF$4/12)</f>
        <v>0</v>
      </c>
      <c r="AF212" s="41">
        <f>MAX(0,AE212-AG$4)</f>
        <v>0</v>
      </c>
      <c r="AG212" s="41">
        <f>AC212+AF212</f>
        <v>0</v>
      </c>
      <c r="AH212" s="41">
        <f>MAX(0,MIN(AF212,AG212-$C212))</f>
        <v>0</v>
      </c>
      <c r="AI212" s="41">
        <f>AL211*(1+AJ$4/12)</f>
        <v>0</v>
      </c>
      <c r="AJ212" s="41">
        <f>MAX(0,AI212-AK$4)</f>
        <v>0</v>
      </c>
      <c r="AK212" s="41">
        <f>AG212+AJ212</f>
        <v>0</v>
      </c>
      <c r="AL212" s="41">
        <f>MAX(0,MIN(AJ212,AK212-$C212))</f>
        <v>0</v>
      </c>
      <c r="AM212" s="41">
        <f>AP211*(1+AN$4/12)</f>
        <v>0</v>
      </c>
      <c r="AN212" s="41">
        <f>MAX(0,AM212-AO$4)</f>
        <v>0</v>
      </c>
      <c r="AO212" s="41">
        <f>AK212+AN212</f>
        <v>0</v>
      </c>
      <c r="AP212" s="41">
        <f>MAX(0,MIN(AN212,AO212-$C212))</f>
        <v>0</v>
      </c>
      <c r="AQ212" s="41">
        <f>AT211*(1+AR$4/12)</f>
        <v>0</v>
      </c>
      <c r="AR212" s="41">
        <f>MAX(0,AQ212-AS$4)</f>
        <v>0</v>
      </c>
      <c r="AS212" s="41">
        <f>AO212+AR212</f>
        <v>0</v>
      </c>
      <c r="AT212" s="41">
        <f>MAX(0,MIN(AR212,AS212-$C212))</f>
        <v>0</v>
      </c>
    </row>
    <row r="213">
      <c r="A213" s="40" t="n">
        <v>207</v>
      </c>
      <c r="B213" s="40" t="str">
        <f>CHOOSE(MONTH(EDATE('4 Дългове'!$D$20,A213-1)),"януари","февруари","март","април","май","юни","юли","август","септември","октомври","ноември","декември")&amp;" "&amp;YEAR(EDATE('4 Дългове'!$D$20,A213-1))&amp;" г."</f>
        <v>януари 2044 г.</v>
      </c>
      <c r="C213" s="41">
        <f>$C$4-(G213+K213+O213+S213+W213+AA213+AE213+AI213+AM213+AQ213)+(H213+L213+P213+T213+X213+AB213+AF213+AJ213+AN213+AR213)</f>
        <v>470</v>
      </c>
      <c r="D213" s="41">
        <f>(G213+K213+O213+S213+W213+AA213+AE213+AI213+AM213+AQ213)-(J212+N212+R212+V212+Z212+AD212+AH212+AL212+AP212+AT212)</f>
        <v>0</v>
      </c>
      <c r="E213" s="41">
        <f>J213+N213+R213+V213+Z213+AD213+AH213+AL213+AP213+AT213</f>
        <v>0</v>
      </c>
      <c r="F213" s="40" t="str">
        <f>IF(AND(E213&lt;0.005,E212&gt;=0.005),A213,"")</f>
        <v/>
      </c>
      <c r="G213" s="41">
        <f>J212*(1+H$4/12)</f>
        <v>0</v>
      </c>
      <c r="H213" s="41">
        <f>MAX(0,G213-I$4)</f>
        <v>0</v>
      </c>
      <c r="I213" s="41">
        <f>H213</f>
        <v>0</v>
      </c>
      <c r="J213" s="41">
        <f>MAX(0,MIN(H213,I213-$C213))</f>
        <v>0</v>
      </c>
      <c r="K213" s="41">
        <f>N212*(1+L$4/12)</f>
        <v>0</v>
      </c>
      <c r="L213" s="41">
        <f>MAX(0,K213-M$4)</f>
        <v>0</v>
      </c>
      <c r="M213" s="41">
        <f>I213+L213</f>
        <v>0</v>
      </c>
      <c r="N213" s="41">
        <f>MAX(0,MIN(L213,M213-$C213))</f>
        <v>0</v>
      </c>
      <c r="O213" s="41">
        <f>R212*(1+P$4/12)</f>
        <v>0</v>
      </c>
      <c r="P213" s="41">
        <f>MAX(0,O213-Q$4)</f>
        <v>0</v>
      </c>
      <c r="Q213" s="41">
        <f>M213+P213</f>
        <v>0</v>
      </c>
      <c r="R213" s="41">
        <f>MAX(0,MIN(P213,Q213-$C213))</f>
        <v>0</v>
      </c>
      <c r="S213" s="41">
        <f>V212*(1+T$4/12)</f>
        <v>0</v>
      </c>
      <c r="T213" s="41">
        <f>MAX(0,S213-U$4)</f>
        <v>0</v>
      </c>
      <c r="U213" s="41">
        <f>Q213+T213</f>
        <v>0</v>
      </c>
      <c r="V213" s="41">
        <f>MAX(0,MIN(T213,U213-$C213))</f>
        <v>0</v>
      </c>
      <c r="W213" s="41">
        <f>Z212*(1+X$4/12)</f>
        <v>0</v>
      </c>
      <c r="X213" s="41">
        <f>MAX(0,W213-Y$4)</f>
        <v>0</v>
      </c>
      <c r="Y213" s="41">
        <f>U213+X213</f>
        <v>0</v>
      </c>
      <c r="Z213" s="41">
        <f>MAX(0,MIN(X213,Y213-$C213))</f>
        <v>0</v>
      </c>
      <c r="AA213" s="41">
        <f>AD212*(1+AB$4/12)</f>
        <v>0</v>
      </c>
      <c r="AB213" s="41">
        <f>MAX(0,AA213-AC$4)</f>
        <v>0</v>
      </c>
      <c r="AC213" s="41">
        <f>Y213+AB213</f>
        <v>0</v>
      </c>
      <c r="AD213" s="41">
        <f>MAX(0,MIN(AB213,AC213-$C213))</f>
        <v>0</v>
      </c>
      <c r="AE213" s="41">
        <f>AH212*(1+AF$4/12)</f>
        <v>0</v>
      </c>
      <c r="AF213" s="41">
        <f>MAX(0,AE213-AG$4)</f>
        <v>0</v>
      </c>
      <c r="AG213" s="41">
        <f>AC213+AF213</f>
        <v>0</v>
      </c>
      <c r="AH213" s="41">
        <f>MAX(0,MIN(AF213,AG213-$C213))</f>
        <v>0</v>
      </c>
      <c r="AI213" s="41">
        <f>AL212*(1+AJ$4/12)</f>
        <v>0</v>
      </c>
      <c r="AJ213" s="41">
        <f>MAX(0,AI213-AK$4)</f>
        <v>0</v>
      </c>
      <c r="AK213" s="41">
        <f>AG213+AJ213</f>
        <v>0</v>
      </c>
      <c r="AL213" s="41">
        <f>MAX(0,MIN(AJ213,AK213-$C213))</f>
        <v>0</v>
      </c>
      <c r="AM213" s="41">
        <f>AP212*(1+AN$4/12)</f>
        <v>0</v>
      </c>
      <c r="AN213" s="41">
        <f>MAX(0,AM213-AO$4)</f>
        <v>0</v>
      </c>
      <c r="AO213" s="41">
        <f>AK213+AN213</f>
        <v>0</v>
      </c>
      <c r="AP213" s="41">
        <f>MAX(0,MIN(AN213,AO213-$C213))</f>
        <v>0</v>
      </c>
      <c r="AQ213" s="41">
        <f>AT212*(1+AR$4/12)</f>
        <v>0</v>
      </c>
      <c r="AR213" s="41">
        <f>MAX(0,AQ213-AS$4)</f>
        <v>0</v>
      </c>
      <c r="AS213" s="41">
        <f>AO213+AR213</f>
        <v>0</v>
      </c>
      <c r="AT213" s="41">
        <f>MAX(0,MIN(AR213,AS213-$C213))</f>
        <v>0</v>
      </c>
    </row>
    <row r="214">
      <c r="A214" s="40" t="n">
        <v>208</v>
      </c>
      <c r="B214" s="40" t="str">
        <f>CHOOSE(MONTH(EDATE('4 Дългове'!$D$20,A214-1)),"януари","февруари","март","април","май","юни","юли","август","септември","октомври","ноември","декември")&amp;" "&amp;YEAR(EDATE('4 Дългове'!$D$20,A214-1))&amp;" г."</f>
        <v>февруари 2044 г.</v>
      </c>
      <c r="C214" s="41">
        <f>$C$4-(G214+K214+O214+S214+W214+AA214+AE214+AI214+AM214+AQ214)+(H214+L214+P214+T214+X214+AB214+AF214+AJ214+AN214+AR214)</f>
        <v>470</v>
      </c>
      <c r="D214" s="41">
        <f>(G214+K214+O214+S214+W214+AA214+AE214+AI214+AM214+AQ214)-(J213+N213+R213+V213+Z213+AD213+AH213+AL213+AP213+AT213)</f>
        <v>0</v>
      </c>
      <c r="E214" s="41">
        <f>J214+N214+R214+V214+Z214+AD214+AH214+AL214+AP214+AT214</f>
        <v>0</v>
      </c>
      <c r="F214" s="40" t="str">
        <f>IF(AND(E214&lt;0.005,E213&gt;=0.005),A214,"")</f>
        <v/>
      </c>
      <c r="G214" s="41">
        <f>J213*(1+H$4/12)</f>
        <v>0</v>
      </c>
      <c r="H214" s="41">
        <f>MAX(0,G214-I$4)</f>
        <v>0</v>
      </c>
      <c r="I214" s="41">
        <f>H214</f>
        <v>0</v>
      </c>
      <c r="J214" s="41">
        <f>MAX(0,MIN(H214,I214-$C214))</f>
        <v>0</v>
      </c>
      <c r="K214" s="41">
        <f>N213*(1+L$4/12)</f>
        <v>0</v>
      </c>
      <c r="L214" s="41">
        <f>MAX(0,K214-M$4)</f>
        <v>0</v>
      </c>
      <c r="M214" s="41">
        <f>I214+L214</f>
        <v>0</v>
      </c>
      <c r="N214" s="41">
        <f>MAX(0,MIN(L214,M214-$C214))</f>
        <v>0</v>
      </c>
      <c r="O214" s="41">
        <f>R213*(1+P$4/12)</f>
        <v>0</v>
      </c>
      <c r="P214" s="41">
        <f>MAX(0,O214-Q$4)</f>
        <v>0</v>
      </c>
      <c r="Q214" s="41">
        <f>M214+P214</f>
        <v>0</v>
      </c>
      <c r="R214" s="41">
        <f>MAX(0,MIN(P214,Q214-$C214))</f>
        <v>0</v>
      </c>
      <c r="S214" s="41">
        <f>V213*(1+T$4/12)</f>
        <v>0</v>
      </c>
      <c r="T214" s="41">
        <f>MAX(0,S214-U$4)</f>
        <v>0</v>
      </c>
      <c r="U214" s="41">
        <f>Q214+T214</f>
        <v>0</v>
      </c>
      <c r="V214" s="41">
        <f>MAX(0,MIN(T214,U214-$C214))</f>
        <v>0</v>
      </c>
      <c r="W214" s="41">
        <f>Z213*(1+X$4/12)</f>
        <v>0</v>
      </c>
      <c r="X214" s="41">
        <f>MAX(0,W214-Y$4)</f>
        <v>0</v>
      </c>
      <c r="Y214" s="41">
        <f>U214+X214</f>
        <v>0</v>
      </c>
      <c r="Z214" s="41">
        <f>MAX(0,MIN(X214,Y214-$C214))</f>
        <v>0</v>
      </c>
      <c r="AA214" s="41">
        <f>AD213*(1+AB$4/12)</f>
        <v>0</v>
      </c>
      <c r="AB214" s="41">
        <f>MAX(0,AA214-AC$4)</f>
        <v>0</v>
      </c>
      <c r="AC214" s="41">
        <f>Y214+AB214</f>
        <v>0</v>
      </c>
      <c r="AD214" s="41">
        <f>MAX(0,MIN(AB214,AC214-$C214))</f>
        <v>0</v>
      </c>
      <c r="AE214" s="41">
        <f>AH213*(1+AF$4/12)</f>
        <v>0</v>
      </c>
      <c r="AF214" s="41">
        <f>MAX(0,AE214-AG$4)</f>
        <v>0</v>
      </c>
      <c r="AG214" s="41">
        <f>AC214+AF214</f>
        <v>0</v>
      </c>
      <c r="AH214" s="41">
        <f>MAX(0,MIN(AF214,AG214-$C214))</f>
        <v>0</v>
      </c>
      <c r="AI214" s="41">
        <f>AL213*(1+AJ$4/12)</f>
        <v>0</v>
      </c>
      <c r="AJ214" s="41">
        <f>MAX(0,AI214-AK$4)</f>
        <v>0</v>
      </c>
      <c r="AK214" s="41">
        <f>AG214+AJ214</f>
        <v>0</v>
      </c>
      <c r="AL214" s="41">
        <f>MAX(0,MIN(AJ214,AK214-$C214))</f>
        <v>0</v>
      </c>
      <c r="AM214" s="41">
        <f>AP213*(1+AN$4/12)</f>
        <v>0</v>
      </c>
      <c r="AN214" s="41">
        <f>MAX(0,AM214-AO$4)</f>
        <v>0</v>
      </c>
      <c r="AO214" s="41">
        <f>AK214+AN214</f>
        <v>0</v>
      </c>
      <c r="AP214" s="41">
        <f>MAX(0,MIN(AN214,AO214-$C214))</f>
        <v>0</v>
      </c>
      <c r="AQ214" s="41">
        <f>AT213*(1+AR$4/12)</f>
        <v>0</v>
      </c>
      <c r="AR214" s="41">
        <f>MAX(0,AQ214-AS$4)</f>
        <v>0</v>
      </c>
      <c r="AS214" s="41">
        <f>AO214+AR214</f>
        <v>0</v>
      </c>
      <c r="AT214" s="41">
        <f>MAX(0,MIN(AR214,AS214-$C214))</f>
        <v>0</v>
      </c>
    </row>
    <row r="215">
      <c r="A215" s="40" t="n">
        <v>209</v>
      </c>
      <c r="B215" s="40" t="str">
        <f>CHOOSE(MONTH(EDATE('4 Дългове'!$D$20,A215-1)),"януари","февруари","март","април","май","юни","юли","август","септември","октомври","ноември","декември")&amp;" "&amp;YEAR(EDATE('4 Дългове'!$D$20,A215-1))&amp;" г."</f>
        <v>март 2044 г.</v>
      </c>
      <c r="C215" s="41">
        <f>$C$4-(G215+K215+O215+S215+W215+AA215+AE215+AI215+AM215+AQ215)+(H215+L215+P215+T215+X215+AB215+AF215+AJ215+AN215+AR215)</f>
        <v>470</v>
      </c>
      <c r="D215" s="41">
        <f>(G215+K215+O215+S215+W215+AA215+AE215+AI215+AM215+AQ215)-(J214+N214+R214+V214+Z214+AD214+AH214+AL214+AP214+AT214)</f>
        <v>0</v>
      </c>
      <c r="E215" s="41">
        <f>J215+N215+R215+V215+Z215+AD215+AH215+AL215+AP215+AT215</f>
        <v>0</v>
      </c>
      <c r="F215" s="40" t="str">
        <f>IF(AND(E215&lt;0.005,E214&gt;=0.005),A215,"")</f>
        <v/>
      </c>
      <c r="G215" s="41">
        <f>J214*(1+H$4/12)</f>
        <v>0</v>
      </c>
      <c r="H215" s="41">
        <f>MAX(0,G215-I$4)</f>
        <v>0</v>
      </c>
      <c r="I215" s="41">
        <f>H215</f>
        <v>0</v>
      </c>
      <c r="J215" s="41">
        <f>MAX(0,MIN(H215,I215-$C215))</f>
        <v>0</v>
      </c>
      <c r="K215" s="41">
        <f>N214*(1+L$4/12)</f>
        <v>0</v>
      </c>
      <c r="L215" s="41">
        <f>MAX(0,K215-M$4)</f>
        <v>0</v>
      </c>
      <c r="M215" s="41">
        <f>I215+L215</f>
        <v>0</v>
      </c>
      <c r="N215" s="41">
        <f>MAX(0,MIN(L215,M215-$C215))</f>
        <v>0</v>
      </c>
      <c r="O215" s="41">
        <f>R214*(1+P$4/12)</f>
        <v>0</v>
      </c>
      <c r="P215" s="41">
        <f>MAX(0,O215-Q$4)</f>
        <v>0</v>
      </c>
      <c r="Q215" s="41">
        <f>M215+P215</f>
        <v>0</v>
      </c>
      <c r="R215" s="41">
        <f>MAX(0,MIN(P215,Q215-$C215))</f>
        <v>0</v>
      </c>
      <c r="S215" s="41">
        <f>V214*(1+T$4/12)</f>
        <v>0</v>
      </c>
      <c r="T215" s="41">
        <f>MAX(0,S215-U$4)</f>
        <v>0</v>
      </c>
      <c r="U215" s="41">
        <f>Q215+T215</f>
        <v>0</v>
      </c>
      <c r="V215" s="41">
        <f>MAX(0,MIN(T215,U215-$C215))</f>
        <v>0</v>
      </c>
      <c r="W215" s="41">
        <f>Z214*(1+X$4/12)</f>
        <v>0</v>
      </c>
      <c r="X215" s="41">
        <f>MAX(0,W215-Y$4)</f>
        <v>0</v>
      </c>
      <c r="Y215" s="41">
        <f>U215+X215</f>
        <v>0</v>
      </c>
      <c r="Z215" s="41">
        <f>MAX(0,MIN(X215,Y215-$C215))</f>
        <v>0</v>
      </c>
      <c r="AA215" s="41">
        <f>AD214*(1+AB$4/12)</f>
        <v>0</v>
      </c>
      <c r="AB215" s="41">
        <f>MAX(0,AA215-AC$4)</f>
        <v>0</v>
      </c>
      <c r="AC215" s="41">
        <f>Y215+AB215</f>
        <v>0</v>
      </c>
      <c r="AD215" s="41">
        <f>MAX(0,MIN(AB215,AC215-$C215))</f>
        <v>0</v>
      </c>
      <c r="AE215" s="41">
        <f>AH214*(1+AF$4/12)</f>
        <v>0</v>
      </c>
      <c r="AF215" s="41">
        <f>MAX(0,AE215-AG$4)</f>
        <v>0</v>
      </c>
      <c r="AG215" s="41">
        <f>AC215+AF215</f>
        <v>0</v>
      </c>
      <c r="AH215" s="41">
        <f>MAX(0,MIN(AF215,AG215-$C215))</f>
        <v>0</v>
      </c>
      <c r="AI215" s="41">
        <f>AL214*(1+AJ$4/12)</f>
        <v>0</v>
      </c>
      <c r="AJ215" s="41">
        <f>MAX(0,AI215-AK$4)</f>
        <v>0</v>
      </c>
      <c r="AK215" s="41">
        <f>AG215+AJ215</f>
        <v>0</v>
      </c>
      <c r="AL215" s="41">
        <f>MAX(0,MIN(AJ215,AK215-$C215))</f>
        <v>0</v>
      </c>
      <c r="AM215" s="41">
        <f>AP214*(1+AN$4/12)</f>
        <v>0</v>
      </c>
      <c r="AN215" s="41">
        <f>MAX(0,AM215-AO$4)</f>
        <v>0</v>
      </c>
      <c r="AO215" s="41">
        <f>AK215+AN215</f>
        <v>0</v>
      </c>
      <c r="AP215" s="41">
        <f>MAX(0,MIN(AN215,AO215-$C215))</f>
        <v>0</v>
      </c>
      <c r="AQ215" s="41">
        <f>AT214*(1+AR$4/12)</f>
        <v>0</v>
      </c>
      <c r="AR215" s="41">
        <f>MAX(0,AQ215-AS$4)</f>
        <v>0</v>
      </c>
      <c r="AS215" s="41">
        <f>AO215+AR215</f>
        <v>0</v>
      </c>
      <c r="AT215" s="41">
        <f>MAX(0,MIN(AR215,AS215-$C215))</f>
        <v>0</v>
      </c>
    </row>
    <row r="216">
      <c r="A216" s="40" t="n">
        <v>210</v>
      </c>
      <c r="B216" s="40" t="str">
        <f>CHOOSE(MONTH(EDATE('4 Дългове'!$D$20,A216-1)),"януари","февруари","март","април","май","юни","юли","август","септември","октомври","ноември","декември")&amp;" "&amp;YEAR(EDATE('4 Дългове'!$D$20,A216-1))&amp;" г."</f>
        <v>април 2044 г.</v>
      </c>
      <c r="C216" s="41">
        <f>$C$4-(G216+K216+O216+S216+W216+AA216+AE216+AI216+AM216+AQ216)+(H216+L216+P216+T216+X216+AB216+AF216+AJ216+AN216+AR216)</f>
        <v>470</v>
      </c>
      <c r="D216" s="41">
        <f>(G216+K216+O216+S216+W216+AA216+AE216+AI216+AM216+AQ216)-(J215+N215+R215+V215+Z215+AD215+AH215+AL215+AP215+AT215)</f>
        <v>0</v>
      </c>
      <c r="E216" s="41">
        <f>J216+N216+R216+V216+Z216+AD216+AH216+AL216+AP216+AT216</f>
        <v>0</v>
      </c>
      <c r="F216" s="40" t="str">
        <f>IF(AND(E216&lt;0.005,E215&gt;=0.005),A216,"")</f>
        <v/>
      </c>
      <c r="G216" s="41">
        <f>J215*(1+H$4/12)</f>
        <v>0</v>
      </c>
      <c r="H216" s="41">
        <f>MAX(0,G216-I$4)</f>
        <v>0</v>
      </c>
      <c r="I216" s="41">
        <f>H216</f>
        <v>0</v>
      </c>
      <c r="J216" s="41">
        <f>MAX(0,MIN(H216,I216-$C216))</f>
        <v>0</v>
      </c>
      <c r="K216" s="41">
        <f>N215*(1+L$4/12)</f>
        <v>0</v>
      </c>
      <c r="L216" s="41">
        <f>MAX(0,K216-M$4)</f>
        <v>0</v>
      </c>
      <c r="M216" s="41">
        <f>I216+L216</f>
        <v>0</v>
      </c>
      <c r="N216" s="41">
        <f>MAX(0,MIN(L216,M216-$C216))</f>
        <v>0</v>
      </c>
      <c r="O216" s="41">
        <f>R215*(1+P$4/12)</f>
        <v>0</v>
      </c>
      <c r="P216" s="41">
        <f>MAX(0,O216-Q$4)</f>
        <v>0</v>
      </c>
      <c r="Q216" s="41">
        <f>M216+P216</f>
        <v>0</v>
      </c>
      <c r="R216" s="41">
        <f>MAX(0,MIN(P216,Q216-$C216))</f>
        <v>0</v>
      </c>
      <c r="S216" s="41">
        <f>V215*(1+T$4/12)</f>
        <v>0</v>
      </c>
      <c r="T216" s="41">
        <f>MAX(0,S216-U$4)</f>
        <v>0</v>
      </c>
      <c r="U216" s="41">
        <f>Q216+T216</f>
        <v>0</v>
      </c>
      <c r="V216" s="41">
        <f>MAX(0,MIN(T216,U216-$C216))</f>
        <v>0</v>
      </c>
      <c r="W216" s="41">
        <f>Z215*(1+X$4/12)</f>
        <v>0</v>
      </c>
      <c r="X216" s="41">
        <f>MAX(0,W216-Y$4)</f>
        <v>0</v>
      </c>
      <c r="Y216" s="41">
        <f>U216+X216</f>
        <v>0</v>
      </c>
      <c r="Z216" s="41">
        <f>MAX(0,MIN(X216,Y216-$C216))</f>
        <v>0</v>
      </c>
      <c r="AA216" s="41">
        <f>AD215*(1+AB$4/12)</f>
        <v>0</v>
      </c>
      <c r="AB216" s="41">
        <f>MAX(0,AA216-AC$4)</f>
        <v>0</v>
      </c>
      <c r="AC216" s="41">
        <f>Y216+AB216</f>
        <v>0</v>
      </c>
      <c r="AD216" s="41">
        <f>MAX(0,MIN(AB216,AC216-$C216))</f>
        <v>0</v>
      </c>
      <c r="AE216" s="41">
        <f>AH215*(1+AF$4/12)</f>
        <v>0</v>
      </c>
      <c r="AF216" s="41">
        <f>MAX(0,AE216-AG$4)</f>
        <v>0</v>
      </c>
      <c r="AG216" s="41">
        <f>AC216+AF216</f>
        <v>0</v>
      </c>
      <c r="AH216" s="41">
        <f>MAX(0,MIN(AF216,AG216-$C216))</f>
        <v>0</v>
      </c>
      <c r="AI216" s="41">
        <f>AL215*(1+AJ$4/12)</f>
        <v>0</v>
      </c>
      <c r="AJ216" s="41">
        <f>MAX(0,AI216-AK$4)</f>
        <v>0</v>
      </c>
      <c r="AK216" s="41">
        <f>AG216+AJ216</f>
        <v>0</v>
      </c>
      <c r="AL216" s="41">
        <f>MAX(0,MIN(AJ216,AK216-$C216))</f>
        <v>0</v>
      </c>
      <c r="AM216" s="41">
        <f>AP215*(1+AN$4/12)</f>
        <v>0</v>
      </c>
      <c r="AN216" s="41">
        <f>MAX(0,AM216-AO$4)</f>
        <v>0</v>
      </c>
      <c r="AO216" s="41">
        <f>AK216+AN216</f>
        <v>0</v>
      </c>
      <c r="AP216" s="41">
        <f>MAX(0,MIN(AN216,AO216-$C216))</f>
        <v>0</v>
      </c>
      <c r="AQ216" s="41">
        <f>AT215*(1+AR$4/12)</f>
        <v>0</v>
      </c>
      <c r="AR216" s="41">
        <f>MAX(0,AQ216-AS$4)</f>
        <v>0</v>
      </c>
      <c r="AS216" s="41">
        <f>AO216+AR216</f>
        <v>0</v>
      </c>
      <c r="AT216" s="41">
        <f>MAX(0,MIN(AR216,AS216-$C216))</f>
        <v>0</v>
      </c>
    </row>
    <row r="217">
      <c r="A217" s="40" t="n">
        <v>211</v>
      </c>
      <c r="B217" s="40" t="str">
        <f>CHOOSE(MONTH(EDATE('4 Дългове'!$D$20,A217-1)),"януари","февруари","март","април","май","юни","юли","август","септември","октомври","ноември","декември")&amp;" "&amp;YEAR(EDATE('4 Дългове'!$D$20,A217-1))&amp;" г."</f>
        <v>май 2044 г.</v>
      </c>
      <c r="C217" s="41">
        <f>$C$4-(G217+K217+O217+S217+W217+AA217+AE217+AI217+AM217+AQ217)+(H217+L217+P217+T217+X217+AB217+AF217+AJ217+AN217+AR217)</f>
        <v>470</v>
      </c>
      <c r="D217" s="41">
        <f>(G217+K217+O217+S217+W217+AA217+AE217+AI217+AM217+AQ217)-(J216+N216+R216+V216+Z216+AD216+AH216+AL216+AP216+AT216)</f>
        <v>0</v>
      </c>
      <c r="E217" s="41">
        <f>J217+N217+R217+V217+Z217+AD217+AH217+AL217+AP217+AT217</f>
        <v>0</v>
      </c>
      <c r="F217" s="40" t="str">
        <f>IF(AND(E217&lt;0.005,E216&gt;=0.005),A217,"")</f>
        <v/>
      </c>
      <c r="G217" s="41">
        <f>J216*(1+H$4/12)</f>
        <v>0</v>
      </c>
      <c r="H217" s="41">
        <f>MAX(0,G217-I$4)</f>
        <v>0</v>
      </c>
      <c r="I217" s="41">
        <f>H217</f>
        <v>0</v>
      </c>
      <c r="J217" s="41">
        <f>MAX(0,MIN(H217,I217-$C217))</f>
        <v>0</v>
      </c>
      <c r="K217" s="41">
        <f>N216*(1+L$4/12)</f>
        <v>0</v>
      </c>
      <c r="L217" s="41">
        <f>MAX(0,K217-M$4)</f>
        <v>0</v>
      </c>
      <c r="M217" s="41">
        <f>I217+L217</f>
        <v>0</v>
      </c>
      <c r="N217" s="41">
        <f>MAX(0,MIN(L217,M217-$C217))</f>
        <v>0</v>
      </c>
      <c r="O217" s="41">
        <f>R216*(1+P$4/12)</f>
        <v>0</v>
      </c>
      <c r="P217" s="41">
        <f>MAX(0,O217-Q$4)</f>
        <v>0</v>
      </c>
      <c r="Q217" s="41">
        <f>M217+P217</f>
        <v>0</v>
      </c>
      <c r="R217" s="41">
        <f>MAX(0,MIN(P217,Q217-$C217))</f>
        <v>0</v>
      </c>
      <c r="S217" s="41">
        <f>V216*(1+T$4/12)</f>
        <v>0</v>
      </c>
      <c r="T217" s="41">
        <f>MAX(0,S217-U$4)</f>
        <v>0</v>
      </c>
      <c r="U217" s="41">
        <f>Q217+T217</f>
        <v>0</v>
      </c>
      <c r="V217" s="41">
        <f>MAX(0,MIN(T217,U217-$C217))</f>
        <v>0</v>
      </c>
      <c r="W217" s="41">
        <f>Z216*(1+X$4/12)</f>
        <v>0</v>
      </c>
      <c r="X217" s="41">
        <f>MAX(0,W217-Y$4)</f>
        <v>0</v>
      </c>
      <c r="Y217" s="41">
        <f>U217+X217</f>
        <v>0</v>
      </c>
      <c r="Z217" s="41">
        <f>MAX(0,MIN(X217,Y217-$C217))</f>
        <v>0</v>
      </c>
      <c r="AA217" s="41">
        <f>AD216*(1+AB$4/12)</f>
        <v>0</v>
      </c>
      <c r="AB217" s="41">
        <f>MAX(0,AA217-AC$4)</f>
        <v>0</v>
      </c>
      <c r="AC217" s="41">
        <f>Y217+AB217</f>
        <v>0</v>
      </c>
      <c r="AD217" s="41">
        <f>MAX(0,MIN(AB217,AC217-$C217))</f>
        <v>0</v>
      </c>
      <c r="AE217" s="41">
        <f>AH216*(1+AF$4/12)</f>
        <v>0</v>
      </c>
      <c r="AF217" s="41">
        <f>MAX(0,AE217-AG$4)</f>
        <v>0</v>
      </c>
      <c r="AG217" s="41">
        <f>AC217+AF217</f>
        <v>0</v>
      </c>
      <c r="AH217" s="41">
        <f>MAX(0,MIN(AF217,AG217-$C217))</f>
        <v>0</v>
      </c>
      <c r="AI217" s="41">
        <f>AL216*(1+AJ$4/12)</f>
        <v>0</v>
      </c>
      <c r="AJ217" s="41">
        <f>MAX(0,AI217-AK$4)</f>
        <v>0</v>
      </c>
      <c r="AK217" s="41">
        <f>AG217+AJ217</f>
        <v>0</v>
      </c>
      <c r="AL217" s="41">
        <f>MAX(0,MIN(AJ217,AK217-$C217))</f>
        <v>0</v>
      </c>
      <c r="AM217" s="41">
        <f>AP216*(1+AN$4/12)</f>
        <v>0</v>
      </c>
      <c r="AN217" s="41">
        <f>MAX(0,AM217-AO$4)</f>
        <v>0</v>
      </c>
      <c r="AO217" s="41">
        <f>AK217+AN217</f>
        <v>0</v>
      </c>
      <c r="AP217" s="41">
        <f>MAX(0,MIN(AN217,AO217-$C217))</f>
        <v>0</v>
      </c>
      <c r="AQ217" s="41">
        <f>AT216*(1+AR$4/12)</f>
        <v>0</v>
      </c>
      <c r="AR217" s="41">
        <f>MAX(0,AQ217-AS$4)</f>
        <v>0</v>
      </c>
      <c r="AS217" s="41">
        <f>AO217+AR217</f>
        <v>0</v>
      </c>
      <c r="AT217" s="41">
        <f>MAX(0,MIN(AR217,AS217-$C217))</f>
        <v>0</v>
      </c>
    </row>
    <row r="218">
      <c r="A218" s="40" t="n">
        <v>212</v>
      </c>
      <c r="B218" s="40" t="str">
        <f>CHOOSE(MONTH(EDATE('4 Дългове'!$D$20,A218-1)),"януари","февруари","март","април","май","юни","юли","август","септември","октомври","ноември","декември")&amp;" "&amp;YEAR(EDATE('4 Дългове'!$D$20,A218-1))&amp;" г."</f>
        <v>юни 2044 г.</v>
      </c>
      <c r="C218" s="41">
        <f>$C$4-(G218+K218+O218+S218+W218+AA218+AE218+AI218+AM218+AQ218)+(H218+L218+P218+T218+X218+AB218+AF218+AJ218+AN218+AR218)</f>
        <v>470</v>
      </c>
      <c r="D218" s="41">
        <f>(G218+K218+O218+S218+W218+AA218+AE218+AI218+AM218+AQ218)-(J217+N217+R217+V217+Z217+AD217+AH217+AL217+AP217+AT217)</f>
        <v>0</v>
      </c>
      <c r="E218" s="41">
        <f>J218+N218+R218+V218+Z218+AD218+AH218+AL218+AP218+AT218</f>
        <v>0</v>
      </c>
      <c r="F218" s="40" t="str">
        <f>IF(AND(E218&lt;0.005,E217&gt;=0.005),A218,"")</f>
        <v/>
      </c>
      <c r="G218" s="41">
        <f>J217*(1+H$4/12)</f>
        <v>0</v>
      </c>
      <c r="H218" s="41">
        <f>MAX(0,G218-I$4)</f>
        <v>0</v>
      </c>
      <c r="I218" s="41">
        <f>H218</f>
        <v>0</v>
      </c>
      <c r="J218" s="41">
        <f>MAX(0,MIN(H218,I218-$C218))</f>
        <v>0</v>
      </c>
      <c r="K218" s="41">
        <f>N217*(1+L$4/12)</f>
        <v>0</v>
      </c>
      <c r="L218" s="41">
        <f>MAX(0,K218-M$4)</f>
        <v>0</v>
      </c>
      <c r="M218" s="41">
        <f>I218+L218</f>
        <v>0</v>
      </c>
      <c r="N218" s="41">
        <f>MAX(0,MIN(L218,M218-$C218))</f>
        <v>0</v>
      </c>
      <c r="O218" s="41">
        <f>R217*(1+P$4/12)</f>
        <v>0</v>
      </c>
      <c r="P218" s="41">
        <f>MAX(0,O218-Q$4)</f>
        <v>0</v>
      </c>
      <c r="Q218" s="41">
        <f>M218+P218</f>
        <v>0</v>
      </c>
      <c r="R218" s="41">
        <f>MAX(0,MIN(P218,Q218-$C218))</f>
        <v>0</v>
      </c>
      <c r="S218" s="41">
        <f>V217*(1+T$4/12)</f>
        <v>0</v>
      </c>
      <c r="T218" s="41">
        <f>MAX(0,S218-U$4)</f>
        <v>0</v>
      </c>
      <c r="U218" s="41">
        <f>Q218+T218</f>
        <v>0</v>
      </c>
      <c r="V218" s="41">
        <f>MAX(0,MIN(T218,U218-$C218))</f>
        <v>0</v>
      </c>
      <c r="W218" s="41">
        <f>Z217*(1+X$4/12)</f>
        <v>0</v>
      </c>
      <c r="X218" s="41">
        <f>MAX(0,W218-Y$4)</f>
        <v>0</v>
      </c>
      <c r="Y218" s="41">
        <f>U218+X218</f>
        <v>0</v>
      </c>
      <c r="Z218" s="41">
        <f>MAX(0,MIN(X218,Y218-$C218))</f>
        <v>0</v>
      </c>
      <c r="AA218" s="41">
        <f>AD217*(1+AB$4/12)</f>
        <v>0</v>
      </c>
      <c r="AB218" s="41">
        <f>MAX(0,AA218-AC$4)</f>
        <v>0</v>
      </c>
      <c r="AC218" s="41">
        <f>Y218+AB218</f>
        <v>0</v>
      </c>
      <c r="AD218" s="41">
        <f>MAX(0,MIN(AB218,AC218-$C218))</f>
        <v>0</v>
      </c>
      <c r="AE218" s="41">
        <f>AH217*(1+AF$4/12)</f>
        <v>0</v>
      </c>
      <c r="AF218" s="41">
        <f>MAX(0,AE218-AG$4)</f>
        <v>0</v>
      </c>
      <c r="AG218" s="41">
        <f>AC218+AF218</f>
        <v>0</v>
      </c>
      <c r="AH218" s="41">
        <f>MAX(0,MIN(AF218,AG218-$C218))</f>
        <v>0</v>
      </c>
      <c r="AI218" s="41">
        <f>AL217*(1+AJ$4/12)</f>
        <v>0</v>
      </c>
      <c r="AJ218" s="41">
        <f>MAX(0,AI218-AK$4)</f>
        <v>0</v>
      </c>
      <c r="AK218" s="41">
        <f>AG218+AJ218</f>
        <v>0</v>
      </c>
      <c r="AL218" s="41">
        <f>MAX(0,MIN(AJ218,AK218-$C218))</f>
        <v>0</v>
      </c>
      <c r="AM218" s="41">
        <f>AP217*(1+AN$4/12)</f>
        <v>0</v>
      </c>
      <c r="AN218" s="41">
        <f>MAX(0,AM218-AO$4)</f>
        <v>0</v>
      </c>
      <c r="AO218" s="41">
        <f>AK218+AN218</f>
        <v>0</v>
      </c>
      <c r="AP218" s="41">
        <f>MAX(0,MIN(AN218,AO218-$C218))</f>
        <v>0</v>
      </c>
      <c r="AQ218" s="41">
        <f>AT217*(1+AR$4/12)</f>
        <v>0</v>
      </c>
      <c r="AR218" s="41">
        <f>MAX(0,AQ218-AS$4)</f>
        <v>0</v>
      </c>
      <c r="AS218" s="41">
        <f>AO218+AR218</f>
        <v>0</v>
      </c>
      <c r="AT218" s="41">
        <f>MAX(0,MIN(AR218,AS218-$C218))</f>
        <v>0</v>
      </c>
    </row>
    <row r="219">
      <c r="A219" s="40" t="n">
        <v>213</v>
      </c>
      <c r="B219" s="40" t="str">
        <f>CHOOSE(MONTH(EDATE('4 Дългове'!$D$20,A219-1)),"януари","февруари","март","април","май","юни","юли","август","септември","октомври","ноември","декември")&amp;" "&amp;YEAR(EDATE('4 Дългове'!$D$20,A219-1))&amp;" г."</f>
        <v>юли 2044 г.</v>
      </c>
      <c r="C219" s="41">
        <f>$C$4-(G219+K219+O219+S219+W219+AA219+AE219+AI219+AM219+AQ219)+(H219+L219+P219+T219+X219+AB219+AF219+AJ219+AN219+AR219)</f>
        <v>470</v>
      </c>
      <c r="D219" s="41">
        <f>(G219+K219+O219+S219+W219+AA219+AE219+AI219+AM219+AQ219)-(J218+N218+R218+V218+Z218+AD218+AH218+AL218+AP218+AT218)</f>
        <v>0</v>
      </c>
      <c r="E219" s="41">
        <f>J219+N219+R219+V219+Z219+AD219+AH219+AL219+AP219+AT219</f>
        <v>0</v>
      </c>
      <c r="F219" s="40" t="str">
        <f>IF(AND(E219&lt;0.005,E218&gt;=0.005),A219,"")</f>
        <v/>
      </c>
      <c r="G219" s="41">
        <f>J218*(1+H$4/12)</f>
        <v>0</v>
      </c>
      <c r="H219" s="41">
        <f>MAX(0,G219-I$4)</f>
        <v>0</v>
      </c>
      <c r="I219" s="41">
        <f>H219</f>
        <v>0</v>
      </c>
      <c r="J219" s="41">
        <f>MAX(0,MIN(H219,I219-$C219))</f>
        <v>0</v>
      </c>
      <c r="K219" s="41">
        <f>N218*(1+L$4/12)</f>
        <v>0</v>
      </c>
      <c r="L219" s="41">
        <f>MAX(0,K219-M$4)</f>
        <v>0</v>
      </c>
      <c r="M219" s="41">
        <f>I219+L219</f>
        <v>0</v>
      </c>
      <c r="N219" s="41">
        <f>MAX(0,MIN(L219,M219-$C219))</f>
        <v>0</v>
      </c>
      <c r="O219" s="41">
        <f>R218*(1+P$4/12)</f>
        <v>0</v>
      </c>
      <c r="P219" s="41">
        <f>MAX(0,O219-Q$4)</f>
        <v>0</v>
      </c>
      <c r="Q219" s="41">
        <f>M219+P219</f>
        <v>0</v>
      </c>
      <c r="R219" s="41">
        <f>MAX(0,MIN(P219,Q219-$C219))</f>
        <v>0</v>
      </c>
      <c r="S219" s="41">
        <f>V218*(1+T$4/12)</f>
        <v>0</v>
      </c>
      <c r="T219" s="41">
        <f>MAX(0,S219-U$4)</f>
        <v>0</v>
      </c>
      <c r="U219" s="41">
        <f>Q219+T219</f>
        <v>0</v>
      </c>
      <c r="V219" s="41">
        <f>MAX(0,MIN(T219,U219-$C219))</f>
        <v>0</v>
      </c>
      <c r="W219" s="41">
        <f>Z218*(1+X$4/12)</f>
        <v>0</v>
      </c>
      <c r="X219" s="41">
        <f>MAX(0,W219-Y$4)</f>
        <v>0</v>
      </c>
      <c r="Y219" s="41">
        <f>U219+X219</f>
        <v>0</v>
      </c>
      <c r="Z219" s="41">
        <f>MAX(0,MIN(X219,Y219-$C219))</f>
        <v>0</v>
      </c>
      <c r="AA219" s="41">
        <f>AD218*(1+AB$4/12)</f>
        <v>0</v>
      </c>
      <c r="AB219" s="41">
        <f>MAX(0,AA219-AC$4)</f>
        <v>0</v>
      </c>
      <c r="AC219" s="41">
        <f>Y219+AB219</f>
        <v>0</v>
      </c>
      <c r="AD219" s="41">
        <f>MAX(0,MIN(AB219,AC219-$C219))</f>
        <v>0</v>
      </c>
      <c r="AE219" s="41">
        <f>AH218*(1+AF$4/12)</f>
        <v>0</v>
      </c>
      <c r="AF219" s="41">
        <f>MAX(0,AE219-AG$4)</f>
        <v>0</v>
      </c>
      <c r="AG219" s="41">
        <f>AC219+AF219</f>
        <v>0</v>
      </c>
      <c r="AH219" s="41">
        <f>MAX(0,MIN(AF219,AG219-$C219))</f>
        <v>0</v>
      </c>
      <c r="AI219" s="41">
        <f>AL218*(1+AJ$4/12)</f>
        <v>0</v>
      </c>
      <c r="AJ219" s="41">
        <f>MAX(0,AI219-AK$4)</f>
        <v>0</v>
      </c>
      <c r="AK219" s="41">
        <f>AG219+AJ219</f>
        <v>0</v>
      </c>
      <c r="AL219" s="41">
        <f>MAX(0,MIN(AJ219,AK219-$C219))</f>
        <v>0</v>
      </c>
      <c r="AM219" s="41">
        <f>AP218*(1+AN$4/12)</f>
        <v>0</v>
      </c>
      <c r="AN219" s="41">
        <f>MAX(0,AM219-AO$4)</f>
        <v>0</v>
      </c>
      <c r="AO219" s="41">
        <f>AK219+AN219</f>
        <v>0</v>
      </c>
      <c r="AP219" s="41">
        <f>MAX(0,MIN(AN219,AO219-$C219))</f>
        <v>0</v>
      </c>
      <c r="AQ219" s="41">
        <f>AT218*(1+AR$4/12)</f>
        <v>0</v>
      </c>
      <c r="AR219" s="41">
        <f>MAX(0,AQ219-AS$4)</f>
        <v>0</v>
      </c>
      <c r="AS219" s="41">
        <f>AO219+AR219</f>
        <v>0</v>
      </c>
      <c r="AT219" s="41">
        <f>MAX(0,MIN(AR219,AS219-$C219))</f>
        <v>0</v>
      </c>
    </row>
    <row r="220">
      <c r="A220" s="40" t="n">
        <v>214</v>
      </c>
      <c r="B220" s="40" t="str">
        <f>CHOOSE(MONTH(EDATE('4 Дългове'!$D$20,A220-1)),"януари","февруари","март","април","май","юни","юли","август","септември","октомври","ноември","декември")&amp;" "&amp;YEAR(EDATE('4 Дългове'!$D$20,A220-1))&amp;" г."</f>
        <v>август 2044 г.</v>
      </c>
      <c r="C220" s="41">
        <f>$C$4-(G220+K220+O220+S220+W220+AA220+AE220+AI220+AM220+AQ220)+(H220+L220+P220+T220+X220+AB220+AF220+AJ220+AN220+AR220)</f>
        <v>470</v>
      </c>
      <c r="D220" s="41">
        <f>(G220+K220+O220+S220+W220+AA220+AE220+AI220+AM220+AQ220)-(J219+N219+R219+V219+Z219+AD219+AH219+AL219+AP219+AT219)</f>
        <v>0</v>
      </c>
      <c r="E220" s="41">
        <f>J220+N220+R220+V220+Z220+AD220+AH220+AL220+AP220+AT220</f>
        <v>0</v>
      </c>
      <c r="F220" s="40" t="str">
        <f>IF(AND(E220&lt;0.005,E219&gt;=0.005),A220,"")</f>
        <v/>
      </c>
      <c r="G220" s="41">
        <f>J219*(1+H$4/12)</f>
        <v>0</v>
      </c>
      <c r="H220" s="41">
        <f>MAX(0,G220-I$4)</f>
        <v>0</v>
      </c>
      <c r="I220" s="41">
        <f>H220</f>
        <v>0</v>
      </c>
      <c r="J220" s="41">
        <f>MAX(0,MIN(H220,I220-$C220))</f>
        <v>0</v>
      </c>
      <c r="K220" s="41">
        <f>N219*(1+L$4/12)</f>
        <v>0</v>
      </c>
      <c r="L220" s="41">
        <f>MAX(0,K220-M$4)</f>
        <v>0</v>
      </c>
      <c r="M220" s="41">
        <f>I220+L220</f>
        <v>0</v>
      </c>
      <c r="N220" s="41">
        <f>MAX(0,MIN(L220,M220-$C220))</f>
        <v>0</v>
      </c>
      <c r="O220" s="41">
        <f>R219*(1+P$4/12)</f>
        <v>0</v>
      </c>
      <c r="P220" s="41">
        <f>MAX(0,O220-Q$4)</f>
        <v>0</v>
      </c>
      <c r="Q220" s="41">
        <f>M220+P220</f>
        <v>0</v>
      </c>
      <c r="R220" s="41">
        <f>MAX(0,MIN(P220,Q220-$C220))</f>
        <v>0</v>
      </c>
      <c r="S220" s="41">
        <f>V219*(1+T$4/12)</f>
        <v>0</v>
      </c>
      <c r="T220" s="41">
        <f>MAX(0,S220-U$4)</f>
        <v>0</v>
      </c>
      <c r="U220" s="41">
        <f>Q220+T220</f>
        <v>0</v>
      </c>
      <c r="V220" s="41">
        <f>MAX(0,MIN(T220,U220-$C220))</f>
        <v>0</v>
      </c>
      <c r="W220" s="41">
        <f>Z219*(1+X$4/12)</f>
        <v>0</v>
      </c>
      <c r="X220" s="41">
        <f>MAX(0,W220-Y$4)</f>
        <v>0</v>
      </c>
      <c r="Y220" s="41">
        <f>U220+X220</f>
        <v>0</v>
      </c>
      <c r="Z220" s="41">
        <f>MAX(0,MIN(X220,Y220-$C220))</f>
        <v>0</v>
      </c>
      <c r="AA220" s="41">
        <f>AD219*(1+AB$4/12)</f>
        <v>0</v>
      </c>
      <c r="AB220" s="41">
        <f>MAX(0,AA220-AC$4)</f>
        <v>0</v>
      </c>
      <c r="AC220" s="41">
        <f>Y220+AB220</f>
        <v>0</v>
      </c>
      <c r="AD220" s="41">
        <f>MAX(0,MIN(AB220,AC220-$C220))</f>
        <v>0</v>
      </c>
      <c r="AE220" s="41">
        <f>AH219*(1+AF$4/12)</f>
        <v>0</v>
      </c>
      <c r="AF220" s="41">
        <f>MAX(0,AE220-AG$4)</f>
        <v>0</v>
      </c>
      <c r="AG220" s="41">
        <f>AC220+AF220</f>
        <v>0</v>
      </c>
      <c r="AH220" s="41">
        <f>MAX(0,MIN(AF220,AG220-$C220))</f>
        <v>0</v>
      </c>
      <c r="AI220" s="41">
        <f>AL219*(1+AJ$4/12)</f>
        <v>0</v>
      </c>
      <c r="AJ220" s="41">
        <f>MAX(0,AI220-AK$4)</f>
        <v>0</v>
      </c>
      <c r="AK220" s="41">
        <f>AG220+AJ220</f>
        <v>0</v>
      </c>
      <c r="AL220" s="41">
        <f>MAX(0,MIN(AJ220,AK220-$C220))</f>
        <v>0</v>
      </c>
      <c r="AM220" s="41">
        <f>AP219*(1+AN$4/12)</f>
        <v>0</v>
      </c>
      <c r="AN220" s="41">
        <f>MAX(0,AM220-AO$4)</f>
        <v>0</v>
      </c>
      <c r="AO220" s="41">
        <f>AK220+AN220</f>
        <v>0</v>
      </c>
      <c r="AP220" s="41">
        <f>MAX(0,MIN(AN220,AO220-$C220))</f>
        <v>0</v>
      </c>
      <c r="AQ220" s="41">
        <f>AT219*(1+AR$4/12)</f>
        <v>0</v>
      </c>
      <c r="AR220" s="41">
        <f>MAX(0,AQ220-AS$4)</f>
        <v>0</v>
      </c>
      <c r="AS220" s="41">
        <f>AO220+AR220</f>
        <v>0</v>
      </c>
      <c r="AT220" s="41">
        <f>MAX(0,MIN(AR220,AS220-$C220))</f>
        <v>0</v>
      </c>
    </row>
    <row r="221">
      <c r="A221" s="40" t="n">
        <v>215</v>
      </c>
      <c r="B221" s="40" t="str">
        <f>CHOOSE(MONTH(EDATE('4 Дългове'!$D$20,A221-1)),"януари","февруари","март","април","май","юни","юли","август","септември","октомври","ноември","декември")&amp;" "&amp;YEAR(EDATE('4 Дългове'!$D$20,A221-1))&amp;" г."</f>
        <v>септември 2044 г.</v>
      </c>
      <c r="C221" s="41">
        <f>$C$4-(G221+K221+O221+S221+W221+AA221+AE221+AI221+AM221+AQ221)+(H221+L221+P221+T221+X221+AB221+AF221+AJ221+AN221+AR221)</f>
        <v>470</v>
      </c>
      <c r="D221" s="41">
        <f>(G221+K221+O221+S221+W221+AA221+AE221+AI221+AM221+AQ221)-(J220+N220+R220+V220+Z220+AD220+AH220+AL220+AP220+AT220)</f>
        <v>0</v>
      </c>
      <c r="E221" s="41">
        <f>J221+N221+R221+V221+Z221+AD221+AH221+AL221+AP221+AT221</f>
        <v>0</v>
      </c>
      <c r="F221" s="40" t="str">
        <f>IF(AND(E221&lt;0.005,E220&gt;=0.005),A221,"")</f>
        <v/>
      </c>
      <c r="G221" s="41">
        <f>J220*(1+H$4/12)</f>
        <v>0</v>
      </c>
      <c r="H221" s="41">
        <f>MAX(0,G221-I$4)</f>
        <v>0</v>
      </c>
      <c r="I221" s="41">
        <f>H221</f>
        <v>0</v>
      </c>
      <c r="J221" s="41">
        <f>MAX(0,MIN(H221,I221-$C221))</f>
        <v>0</v>
      </c>
      <c r="K221" s="41">
        <f>N220*(1+L$4/12)</f>
        <v>0</v>
      </c>
      <c r="L221" s="41">
        <f>MAX(0,K221-M$4)</f>
        <v>0</v>
      </c>
      <c r="M221" s="41">
        <f>I221+L221</f>
        <v>0</v>
      </c>
      <c r="N221" s="41">
        <f>MAX(0,MIN(L221,M221-$C221))</f>
        <v>0</v>
      </c>
      <c r="O221" s="41">
        <f>R220*(1+P$4/12)</f>
        <v>0</v>
      </c>
      <c r="P221" s="41">
        <f>MAX(0,O221-Q$4)</f>
        <v>0</v>
      </c>
      <c r="Q221" s="41">
        <f>M221+P221</f>
        <v>0</v>
      </c>
      <c r="R221" s="41">
        <f>MAX(0,MIN(P221,Q221-$C221))</f>
        <v>0</v>
      </c>
      <c r="S221" s="41">
        <f>V220*(1+T$4/12)</f>
        <v>0</v>
      </c>
      <c r="T221" s="41">
        <f>MAX(0,S221-U$4)</f>
        <v>0</v>
      </c>
      <c r="U221" s="41">
        <f>Q221+T221</f>
        <v>0</v>
      </c>
      <c r="V221" s="41">
        <f>MAX(0,MIN(T221,U221-$C221))</f>
        <v>0</v>
      </c>
      <c r="W221" s="41">
        <f>Z220*(1+X$4/12)</f>
        <v>0</v>
      </c>
      <c r="X221" s="41">
        <f>MAX(0,W221-Y$4)</f>
        <v>0</v>
      </c>
      <c r="Y221" s="41">
        <f>U221+X221</f>
        <v>0</v>
      </c>
      <c r="Z221" s="41">
        <f>MAX(0,MIN(X221,Y221-$C221))</f>
        <v>0</v>
      </c>
      <c r="AA221" s="41">
        <f>AD220*(1+AB$4/12)</f>
        <v>0</v>
      </c>
      <c r="AB221" s="41">
        <f>MAX(0,AA221-AC$4)</f>
        <v>0</v>
      </c>
      <c r="AC221" s="41">
        <f>Y221+AB221</f>
        <v>0</v>
      </c>
      <c r="AD221" s="41">
        <f>MAX(0,MIN(AB221,AC221-$C221))</f>
        <v>0</v>
      </c>
      <c r="AE221" s="41">
        <f>AH220*(1+AF$4/12)</f>
        <v>0</v>
      </c>
      <c r="AF221" s="41">
        <f>MAX(0,AE221-AG$4)</f>
        <v>0</v>
      </c>
      <c r="AG221" s="41">
        <f>AC221+AF221</f>
        <v>0</v>
      </c>
      <c r="AH221" s="41">
        <f>MAX(0,MIN(AF221,AG221-$C221))</f>
        <v>0</v>
      </c>
      <c r="AI221" s="41">
        <f>AL220*(1+AJ$4/12)</f>
        <v>0</v>
      </c>
      <c r="AJ221" s="41">
        <f>MAX(0,AI221-AK$4)</f>
        <v>0</v>
      </c>
      <c r="AK221" s="41">
        <f>AG221+AJ221</f>
        <v>0</v>
      </c>
      <c r="AL221" s="41">
        <f>MAX(0,MIN(AJ221,AK221-$C221))</f>
        <v>0</v>
      </c>
      <c r="AM221" s="41">
        <f>AP220*(1+AN$4/12)</f>
        <v>0</v>
      </c>
      <c r="AN221" s="41">
        <f>MAX(0,AM221-AO$4)</f>
        <v>0</v>
      </c>
      <c r="AO221" s="41">
        <f>AK221+AN221</f>
        <v>0</v>
      </c>
      <c r="AP221" s="41">
        <f>MAX(0,MIN(AN221,AO221-$C221))</f>
        <v>0</v>
      </c>
      <c r="AQ221" s="41">
        <f>AT220*(1+AR$4/12)</f>
        <v>0</v>
      </c>
      <c r="AR221" s="41">
        <f>MAX(0,AQ221-AS$4)</f>
        <v>0</v>
      </c>
      <c r="AS221" s="41">
        <f>AO221+AR221</f>
        <v>0</v>
      </c>
      <c r="AT221" s="41">
        <f>MAX(0,MIN(AR221,AS221-$C221))</f>
        <v>0</v>
      </c>
    </row>
    <row r="222">
      <c r="A222" s="40" t="n">
        <v>216</v>
      </c>
      <c r="B222" s="40" t="str">
        <f>CHOOSE(MONTH(EDATE('4 Дългове'!$D$20,A222-1)),"януари","февруари","март","април","май","юни","юли","август","септември","октомври","ноември","декември")&amp;" "&amp;YEAR(EDATE('4 Дългове'!$D$20,A222-1))&amp;" г."</f>
        <v>октомври 2044 г.</v>
      </c>
      <c r="C222" s="41">
        <f>$C$4-(G222+K222+O222+S222+W222+AA222+AE222+AI222+AM222+AQ222)+(H222+L222+P222+T222+X222+AB222+AF222+AJ222+AN222+AR222)</f>
        <v>470</v>
      </c>
      <c r="D222" s="41">
        <f>(G222+K222+O222+S222+W222+AA222+AE222+AI222+AM222+AQ222)-(J221+N221+R221+V221+Z221+AD221+AH221+AL221+AP221+AT221)</f>
        <v>0</v>
      </c>
      <c r="E222" s="41">
        <f>J222+N222+R222+V222+Z222+AD222+AH222+AL222+AP222+AT222</f>
        <v>0</v>
      </c>
      <c r="F222" s="40" t="str">
        <f>IF(AND(E222&lt;0.005,E221&gt;=0.005),A222,"")</f>
        <v/>
      </c>
      <c r="G222" s="41">
        <f>J221*(1+H$4/12)</f>
        <v>0</v>
      </c>
      <c r="H222" s="41">
        <f>MAX(0,G222-I$4)</f>
        <v>0</v>
      </c>
      <c r="I222" s="41">
        <f>H222</f>
        <v>0</v>
      </c>
      <c r="J222" s="41">
        <f>MAX(0,MIN(H222,I222-$C222))</f>
        <v>0</v>
      </c>
      <c r="K222" s="41">
        <f>N221*(1+L$4/12)</f>
        <v>0</v>
      </c>
      <c r="L222" s="41">
        <f>MAX(0,K222-M$4)</f>
        <v>0</v>
      </c>
      <c r="M222" s="41">
        <f>I222+L222</f>
        <v>0</v>
      </c>
      <c r="N222" s="41">
        <f>MAX(0,MIN(L222,M222-$C222))</f>
        <v>0</v>
      </c>
      <c r="O222" s="41">
        <f>R221*(1+P$4/12)</f>
        <v>0</v>
      </c>
      <c r="P222" s="41">
        <f>MAX(0,O222-Q$4)</f>
        <v>0</v>
      </c>
      <c r="Q222" s="41">
        <f>M222+P222</f>
        <v>0</v>
      </c>
      <c r="R222" s="41">
        <f>MAX(0,MIN(P222,Q222-$C222))</f>
        <v>0</v>
      </c>
      <c r="S222" s="41">
        <f>V221*(1+T$4/12)</f>
        <v>0</v>
      </c>
      <c r="T222" s="41">
        <f>MAX(0,S222-U$4)</f>
        <v>0</v>
      </c>
      <c r="U222" s="41">
        <f>Q222+T222</f>
        <v>0</v>
      </c>
      <c r="V222" s="41">
        <f>MAX(0,MIN(T222,U222-$C222))</f>
        <v>0</v>
      </c>
      <c r="W222" s="41">
        <f>Z221*(1+X$4/12)</f>
        <v>0</v>
      </c>
      <c r="X222" s="41">
        <f>MAX(0,W222-Y$4)</f>
        <v>0</v>
      </c>
      <c r="Y222" s="41">
        <f>U222+X222</f>
        <v>0</v>
      </c>
      <c r="Z222" s="41">
        <f>MAX(0,MIN(X222,Y222-$C222))</f>
        <v>0</v>
      </c>
      <c r="AA222" s="41">
        <f>AD221*(1+AB$4/12)</f>
        <v>0</v>
      </c>
      <c r="AB222" s="41">
        <f>MAX(0,AA222-AC$4)</f>
        <v>0</v>
      </c>
      <c r="AC222" s="41">
        <f>Y222+AB222</f>
        <v>0</v>
      </c>
      <c r="AD222" s="41">
        <f>MAX(0,MIN(AB222,AC222-$C222))</f>
        <v>0</v>
      </c>
      <c r="AE222" s="41">
        <f>AH221*(1+AF$4/12)</f>
        <v>0</v>
      </c>
      <c r="AF222" s="41">
        <f>MAX(0,AE222-AG$4)</f>
        <v>0</v>
      </c>
      <c r="AG222" s="41">
        <f>AC222+AF222</f>
        <v>0</v>
      </c>
      <c r="AH222" s="41">
        <f>MAX(0,MIN(AF222,AG222-$C222))</f>
        <v>0</v>
      </c>
      <c r="AI222" s="41">
        <f>AL221*(1+AJ$4/12)</f>
        <v>0</v>
      </c>
      <c r="AJ222" s="41">
        <f>MAX(0,AI222-AK$4)</f>
        <v>0</v>
      </c>
      <c r="AK222" s="41">
        <f>AG222+AJ222</f>
        <v>0</v>
      </c>
      <c r="AL222" s="41">
        <f>MAX(0,MIN(AJ222,AK222-$C222))</f>
        <v>0</v>
      </c>
      <c r="AM222" s="41">
        <f>AP221*(1+AN$4/12)</f>
        <v>0</v>
      </c>
      <c r="AN222" s="41">
        <f>MAX(0,AM222-AO$4)</f>
        <v>0</v>
      </c>
      <c r="AO222" s="41">
        <f>AK222+AN222</f>
        <v>0</v>
      </c>
      <c r="AP222" s="41">
        <f>MAX(0,MIN(AN222,AO222-$C222))</f>
        <v>0</v>
      </c>
      <c r="AQ222" s="41">
        <f>AT221*(1+AR$4/12)</f>
        <v>0</v>
      </c>
      <c r="AR222" s="41">
        <f>MAX(0,AQ222-AS$4)</f>
        <v>0</v>
      </c>
      <c r="AS222" s="41">
        <f>AO222+AR222</f>
        <v>0</v>
      </c>
      <c r="AT222" s="41">
        <f>MAX(0,MIN(AR222,AS222-$C222))</f>
        <v>0</v>
      </c>
    </row>
    <row r="223">
      <c r="A223" s="40" t="n">
        <v>217</v>
      </c>
      <c r="B223" s="40" t="str">
        <f>CHOOSE(MONTH(EDATE('4 Дългове'!$D$20,A223-1)),"януари","февруари","март","април","май","юни","юли","август","септември","октомври","ноември","декември")&amp;" "&amp;YEAR(EDATE('4 Дългове'!$D$20,A223-1))&amp;" г."</f>
        <v>ноември 2044 г.</v>
      </c>
      <c r="C223" s="41">
        <f>$C$4-(G223+K223+O223+S223+W223+AA223+AE223+AI223+AM223+AQ223)+(H223+L223+P223+T223+X223+AB223+AF223+AJ223+AN223+AR223)</f>
        <v>470</v>
      </c>
      <c r="D223" s="41">
        <f>(G223+K223+O223+S223+W223+AA223+AE223+AI223+AM223+AQ223)-(J222+N222+R222+V222+Z222+AD222+AH222+AL222+AP222+AT222)</f>
        <v>0</v>
      </c>
      <c r="E223" s="41">
        <f>J223+N223+R223+V223+Z223+AD223+AH223+AL223+AP223+AT223</f>
        <v>0</v>
      </c>
      <c r="F223" s="40" t="str">
        <f>IF(AND(E223&lt;0.005,E222&gt;=0.005),A223,"")</f>
        <v/>
      </c>
      <c r="G223" s="41">
        <f>J222*(1+H$4/12)</f>
        <v>0</v>
      </c>
      <c r="H223" s="41">
        <f>MAX(0,G223-I$4)</f>
        <v>0</v>
      </c>
      <c r="I223" s="41">
        <f>H223</f>
        <v>0</v>
      </c>
      <c r="J223" s="41">
        <f>MAX(0,MIN(H223,I223-$C223))</f>
        <v>0</v>
      </c>
      <c r="K223" s="41">
        <f>N222*(1+L$4/12)</f>
        <v>0</v>
      </c>
      <c r="L223" s="41">
        <f>MAX(0,K223-M$4)</f>
        <v>0</v>
      </c>
      <c r="M223" s="41">
        <f>I223+L223</f>
        <v>0</v>
      </c>
      <c r="N223" s="41">
        <f>MAX(0,MIN(L223,M223-$C223))</f>
        <v>0</v>
      </c>
      <c r="O223" s="41">
        <f>R222*(1+P$4/12)</f>
        <v>0</v>
      </c>
      <c r="P223" s="41">
        <f>MAX(0,O223-Q$4)</f>
        <v>0</v>
      </c>
      <c r="Q223" s="41">
        <f>M223+P223</f>
        <v>0</v>
      </c>
      <c r="R223" s="41">
        <f>MAX(0,MIN(P223,Q223-$C223))</f>
        <v>0</v>
      </c>
      <c r="S223" s="41">
        <f>V222*(1+T$4/12)</f>
        <v>0</v>
      </c>
      <c r="T223" s="41">
        <f>MAX(0,S223-U$4)</f>
        <v>0</v>
      </c>
      <c r="U223" s="41">
        <f>Q223+T223</f>
        <v>0</v>
      </c>
      <c r="V223" s="41">
        <f>MAX(0,MIN(T223,U223-$C223))</f>
        <v>0</v>
      </c>
      <c r="W223" s="41">
        <f>Z222*(1+X$4/12)</f>
        <v>0</v>
      </c>
      <c r="X223" s="41">
        <f>MAX(0,W223-Y$4)</f>
        <v>0</v>
      </c>
      <c r="Y223" s="41">
        <f>U223+X223</f>
        <v>0</v>
      </c>
      <c r="Z223" s="41">
        <f>MAX(0,MIN(X223,Y223-$C223))</f>
        <v>0</v>
      </c>
      <c r="AA223" s="41">
        <f>AD222*(1+AB$4/12)</f>
        <v>0</v>
      </c>
      <c r="AB223" s="41">
        <f>MAX(0,AA223-AC$4)</f>
        <v>0</v>
      </c>
      <c r="AC223" s="41">
        <f>Y223+AB223</f>
        <v>0</v>
      </c>
      <c r="AD223" s="41">
        <f>MAX(0,MIN(AB223,AC223-$C223))</f>
        <v>0</v>
      </c>
      <c r="AE223" s="41">
        <f>AH222*(1+AF$4/12)</f>
        <v>0</v>
      </c>
      <c r="AF223" s="41">
        <f>MAX(0,AE223-AG$4)</f>
        <v>0</v>
      </c>
      <c r="AG223" s="41">
        <f>AC223+AF223</f>
        <v>0</v>
      </c>
      <c r="AH223" s="41">
        <f>MAX(0,MIN(AF223,AG223-$C223))</f>
        <v>0</v>
      </c>
      <c r="AI223" s="41">
        <f>AL222*(1+AJ$4/12)</f>
        <v>0</v>
      </c>
      <c r="AJ223" s="41">
        <f>MAX(0,AI223-AK$4)</f>
        <v>0</v>
      </c>
      <c r="AK223" s="41">
        <f>AG223+AJ223</f>
        <v>0</v>
      </c>
      <c r="AL223" s="41">
        <f>MAX(0,MIN(AJ223,AK223-$C223))</f>
        <v>0</v>
      </c>
      <c r="AM223" s="41">
        <f>AP222*(1+AN$4/12)</f>
        <v>0</v>
      </c>
      <c r="AN223" s="41">
        <f>MAX(0,AM223-AO$4)</f>
        <v>0</v>
      </c>
      <c r="AO223" s="41">
        <f>AK223+AN223</f>
        <v>0</v>
      </c>
      <c r="AP223" s="41">
        <f>MAX(0,MIN(AN223,AO223-$C223))</f>
        <v>0</v>
      </c>
      <c r="AQ223" s="41">
        <f>AT222*(1+AR$4/12)</f>
        <v>0</v>
      </c>
      <c r="AR223" s="41">
        <f>MAX(0,AQ223-AS$4)</f>
        <v>0</v>
      </c>
      <c r="AS223" s="41">
        <f>AO223+AR223</f>
        <v>0</v>
      </c>
      <c r="AT223" s="41">
        <f>MAX(0,MIN(AR223,AS223-$C223))</f>
        <v>0</v>
      </c>
    </row>
    <row r="224">
      <c r="A224" s="40" t="n">
        <v>218</v>
      </c>
      <c r="B224" s="40" t="str">
        <f>CHOOSE(MONTH(EDATE('4 Дългове'!$D$20,A224-1)),"януари","февруари","март","април","май","юни","юли","август","септември","октомври","ноември","декември")&amp;" "&amp;YEAR(EDATE('4 Дългове'!$D$20,A224-1))&amp;" г."</f>
        <v>декември 2044 г.</v>
      </c>
      <c r="C224" s="41">
        <f>$C$4-(G224+K224+O224+S224+W224+AA224+AE224+AI224+AM224+AQ224)+(H224+L224+P224+T224+X224+AB224+AF224+AJ224+AN224+AR224)</f>
        <v>470</v>
      </c>
      <c r="D224" s="41">
        <f>(G224+K224+O224+S224+W224+AA224+AE224+AI224+AM224+AQ224)-(J223+N223+R223+V223+Z223+AD223+AH223+AL223+AP223+AT223)</f>
        <v>0</v>
      </c>
      <c r="E224" s="41">
        <f>J224+N224+R224+V224+Z224+AD224+AH224+AL224+AP224+AT224</f>
        <v>0</v>
      </c>
      <c r="F224" s="40" t="str">
        <f>IF(AND(E224&lt;0.005,E223&gt;=0.005),A224,"")</f>
        <v/>
      </c>
      <c r="G224" s="41">
        <f>J223*(1+H$4/12)</f>
        <v>0</v>
      </c>
      <c r="H224" s="41">
        <f>MAX(0,G224-I$4)</f>
        <v>0</v>
      </c>
      <c r="I224" s="41">
        <f>H224</f>
        <v>0</v>
      </c>
      <c r="J224" s="41">
        <f>MAX(0,MIN(H224,I224-$C224))</f>
        <v>0</v>
      </c>
      <c r="K224" s="41">
        <f>N223*(1+L$4/12)</f>
        <v>0</v>
      </c>
      <c r="L224" s="41">
        <f>MAX(0,K224-M$4)</f>
        <v>0</v>
      </c>
      <c r="M224" s="41">
        <f>I224+L224</f>
        <v>0</v>
      </c>
      <c r="N224" s="41">
        <f>MAX(0,MIN(L224,M224-$C224))</f>
        <v>0</v>
      </c>
      <c r="O224" s="41">
        <f>R223*(1+P$4/12)</f>
        <v>0</v>
      </c>
      <c r="P224" s="41">
        <f>MAX(0,O224-Q$4)</f>
        <v>0</v>
      </c>
      <c r="Q224" s="41">
        <f>M224+P224</f>
        <v>0</v>
      </c>
      <c r="R224" s="41">
        <f>MAX(0,MIN(P224,Q224-$C224))</f>
        <v>0</v>
      </c>
      <c r="S224" s="41">
        <f>V223*(1+T$4/12)</f>
        <v>0</v>
      </c>
      <c r="T224" s="41">
        <f>MAX(0,S224-U$4)</f>
        <v>0</v>
      </c>
      <c r="U224" s="41">
        <f>Q224+T224</f>
        <v>0</v>
      </c>
      <c r="V224" s="41">
        <f>MAX(0,MIN(T224,U224-$C224))</f>
        <v>0</v>
      </c>
      <c r="W224" s="41">
        <f>Z223*(1+X$4/12)</f>
        <v>0</v>
      </c>
      <c r="X224" s="41">
        <f>MAX(0,W224-Y$4)</f>
        <v>0</v>
      </c>
      <c r="Y224" s="41">
        <f>U224+X224</f>
        <v>0</v>
      </c>
      <c r="Z224" s="41">
        <f>MAX(0,MIN(X224,Y224-$C224))</f>
        <v>0</v>
      </c>
      <c r="AA224" s="41">
        <f>AD223*(1+AB$4/12)</f>
        <v>0</v>
      </c>
      <c r="AB224" s="41">
        <f>MAX(0,AA224-AC$4)</f>
        <v>0</v>
      </c>
      <c r="AC224" s="41">
        <f>Y224+AB224</f>
        <v>0</v>
      </c>
      <c r="AD224" s="41">
        <f>MAX(0,MIN(AB224,AC224-$C224))</f>
        <v>0</v>
      </c>
      <c r="AE224" s="41">
        <f>AH223*(1+AF$4/12)</f>
        <v>0</v>
      </c>
      <c r="AF224" s="41">
        <f>MAX(0,AE224-AG$4)</f>
        <v>0</v>
      </c>
      <c r="AG224" s="41">
        <f>AC224+AF224</f>
        <v>0</v>
      </c>
      <c r="AH224" s="41">
        <f>MAX(0,MIN(AF224,AG224-$C224))</f>
        <v>0</v>
      </c>
      <c r="AI224" s="41">
        <f>AL223*(1+AJ$4/12)</f>
        <v>0</v>
      </c>
      <c r="AJ224" s="41">
        <f>MAX(0,AI224-AK$4)</f>
        <v>0</v>
      </c>
      <c r="AK224" s="41">
        <f>AG224+AJ224</f>
        <v>0</v>
      </c>
      <c r="AL224" s="41">
        <f>MAX(0,MIN(AJ224,AK224-$C224))</f>
        <v>0</v>
      </c>
      <c r="AM224" s="41">
        <f>AP223*(1+AN$4/12)</f>
        <v>0</v>
      </c>
      <c r="AN224" s="41">
        <f>MAX(0,AM224-AO$4)</f>
        <v>0</v>
      </c>
      <c r="AO224" s="41">
        <f>AK224+AN224</f>
        <v>0</v>
      </c>
      <c r="AP224" s="41">
        <f>MAX(0,MIN(AN224,AO224-$C224))</f>
        <v>0</v>
      </c>
      <c r="AQ224" s="41">
        <f>AT223*(1+AR$4/12)</f>
        <v>0</v>
      </c>
      <c r="AR224" s="41">
        <f>MAX(0,AQ224-AS$4)</f>
        <v>0</v>
      </c>
      <c r="AS224" s="41">
        <f>AO224+AR224</f>
        <v>0</v>
      </c>
      <c r="AT224" s="41">
        <f>MAX(0,MIN(AR224,AS224-$C224))</f>
        <v>0</v>
      </c>
    </row>
    <row r="225">
      <c r="A225" s="40" t="n">
        <v>219</v>
      </c>
      <c r="B225" s="40" t="str">
        <f>CHOOSE(MONTH(EDATE('4 Дългове'!$D$20,A225-1)),"януари","февруари","март","април","май","юни","юли","август","септември","октомври","ноември","декември")&amp;" "&amp;YEAR(EDATE('4 Дългове'!$D$20,A225-1))&amp;" г."</f>
        <v>януари 2045 г.</v>
      </c>
      <c r="C225" s="41">
        <f>$C$4-(G225+K225+O225+S225+W225+AA225+AE225+AI225+AM225+AQ225)+(H225+L225+P225+T225+X225+AB225+AF225+AJ225+AN225+AR225)</f>
        <v>470</v>
      </c>
      <c r="D225" s="41">
        <f>(G225+K225+O225+S225+W225+AA225+AE225+AI225+AM225+AQ225)-(J224+N224+R224+V224+Z224+AD224+AH224+AL224+AP224+AT224)</f>
        <v>0</v>
      </c>
      <c r="E225" s="41">
        <f>J225+N225+R225+V225+Z225+AD225+AH225+AL225+AP225+AT225</f>
        <v>0</v>
      </c>
      <c r="F225" s="40" t="str">
        <f>IF(AND(E225&lt;0.005,E224&gt;=0.005),A225,"")</f>
        <v/>
      </c>
      <c r="G225" s="41">
        <f>J224*(1+H$4/12)</f>
        <v>0</v>
      </c>
      <c r="H225" s="41">
        <f>MAX(0,G225-I$4)</f>
        <v>0</v>
      </c>
      <c r="I225" s="41">
        <f>H225</f>
        <v>0</v>
      </c>
      <c r="J225" s="41">
        <f>MAX(0,MIN(H225,I225-$C225))</f>
        <v>0</v>
      </c>
      <c r="K225" s="41">
        <f>N224*(1+L$4/12)</f>
        <v>0</v>
      </c>
      <c r="L225" s="41">
        <f>MAX(0,K225-M$4)</f>
        <v>0</v>
      </c>
      <c r="M225" s="41">
        <f>I225+L225</f>
        <v>0</v>
      </c>
      <c r="N225" s="41">
        <f>MAX(0,MIN(L225,M225-$C225))</f>
        <v>0</v>
      </c>
      <c r="O225" s="41">
        <f>R224*(1+P$4/12)</f>
        <v>0</v>
      </c>
      <c r="P225" s="41">
        <f>MAX(0,O225-Q$4)</f>
        <v>0</v>
      </c>
      <c r="Q225" s="41">
        <f>M225+P225</f>
        <v>0</v>
      </c>
      <c r="R225" s="41">
        <f>MAX(0,MIN(P225,Q225-$C225))</f>
        <v>0</v>
      </c>
      <c r="S225" s="41">
        <f>V224*(1+T$4/12)</f>
        <v>0</v>
      </c>
      <c r="T225" s="41">
        <f>MAX(0,S225-U$4)</f>
        <v>0</v>
      </c>
      <c r="U225" s="41">
        <f>Q225+T225</f>
        <v>0</v>
      </c>
      <c r="V225" s="41">
        <f>MAX(0,MIN(T225,U225-$C225))</f>
        <v>0</v>
      </c>
      <c r="W225" s="41">
        <f>Z224*(1+X$4/12)</f>
        <v>0</v>
      </c>
      <c r="X225" s="41">
        <f>MAX(0,W225-Y$4)</f>
        <v>0</v>
      </c>
      <c r="Y225" s="41">
        <f>U225+X225</f>
        <v>0</v>
      </c>
      <c r="Z225" s="41">
        <f>MAX(0,MIN(X225,Y225-$C225))</f>
        <v>0</v>
      </c>
      <c r="AA225" s="41">
        <f>AD224*(1+AB$4/12)</f>
        <v>0</v>
      </c>
      <c r="AB225" s="41">
        <f>MAX(0,AA225-AC$4)</f>
        <v>0</v>
      </c>
      <c r="AC225" s="41">
        <f>Y225+AB225</f>
        <v>0</v>
      </c>
      <c r="AD225" s="41">
        <f>MAX(0,MIN(AB225,AC225-$C225))</f>
        <v>0</v>
      </c>
      <c r="AE225" s="41">
        <f>AH224*(1+AF$4/12)</f>
        <v>0</v>
      </c>
      <c r="AF225" s="41">
        <f>MAX(0,AE225-AG$4)</f>
        <v>0</v>
      </c>
      <c r="AG225" s="41">
        <f>AC225+AF225</f>
        <v>0</v>
      </c>
      <c r="AH225" s="41">
        <f>MAX(0,MIN(AF225,AG225-$C225))</f>
        <v>0</v>
      </c>
      <c r="AI225" s="41">
        <f>AL224*(1+AJ$4/12)</f>
        <v>0</v>
      </c>
      <c r="AJ225" s="41">
        <f>MAX(0,AI225-AK$4)</f>
        <v>0</v>
      </c>
      <c r="AK225" s="41">
        <f>AG225+AJ225</f>
        <v>0</v>
      </c>
      <c r="AL225" s="41">
        <f>MAX(0,MIN(AJ225,AK225-$C225))</f>
        <v>0</v>
      </c>
      <c r="AM225" s="41">
        <f>AP224*(1+AN$4/12)</f>
        <v>0</v>
      </c>
      <c r="AN225" s="41">
        <f>MAX(0,AM225-AO$4)</f>
        <v>0</v>
      </c>
      <c r="AO225" s="41">
        <f>AK225+AN225</f>
        <v>0</v>
      </c>
      <c r="AP225" s="41">
        <f>MAX(0,MIN(AN225,AO225-$C225))</f>
        <v>0</v>
      </c>
      <c r="AQ225" s="41">
        <f>AT224*(1+AR$4/12)</f>
        <v>0</v>
      </c>
      <c r="AR225" s="41">
        <f>MAX(0,AQ225-AS$4)</f>
        <v>0</v>
      </c>
      <c r="AS225" s="41">
        <f>AO225+AR225</f>
        <v>0</v>
      </c>
      <c r="AT225" s="41">
        <f>MAX(0,MIN(AR225,AS225-$C225))</f>
        <v>0</v>
      </c>
    </row>
    <row r="226">
      <c r="A226" s="40" t="n">
        <v>220</v>
      </c>
      <c r="B226" s="40" t="str">
        <f>CHOOSE(MONTH(EDATE('4 Дългове'!$D$20,A226-1)),"януари","февруари","март","април","май","юни","юли","август","септември","октомври","ноември","декември")&amp;" "&amp;YEAR(EDATE('4 Дългове'!$D$20,A226-1))&amp;" г."</f>
        <v>февруари 2045 г.</v>
      </c>
      <c r="C226" s="41">
        <f>$C$4-(G226+K226+O226+S226+W226+AA226+AE226+AI226+AM226+AQ226)+(H226+L226+P226+T226+X226+AB226+AF226+AJ226+AN226+AR226)</f>
        <v>470</v>
      </c>
      <c r="D226" s="41">
        <f>(G226+K226+O226+S226+W226+AA226+AE226+AI226+AM226+AQ226)-(J225+N225+R225+V225+Z225+AD225+AH225+AL225+AP225+AT225)</f>
        <v>0</v>
      </c>
      <c r="E226" s="41">
        <f>J226+N226+R226+V226+Z226+AD226+AH226+AL226+AP226+AT226</f>
        <v>0</v>
      </c>
      <c r="F226" s="40" t="str">
        <f>IF(AND(E226&lt;0.005,E225&gt;=0.005),A226,"")</f>
        <v/>
      </c>
      <c r="G226" s="41">
        <f>J225*(1+H$4/12)</f>
        <v>0</v>
      </c>
      <c r="H226" s="41">
        <f>MAX(0,G226-I$4)</f>
        <v>0</v>
      </c>
      <c r="I226" s="41">
        <f>H226</f>
        <v>0</v>
      </c>
      <c r="J226" s="41">
        <f>MAX(0,MIN(H226,I226-$C226))</f>
        <v>0</v>
      </c>
      <c r="K226" s="41">
        <f>N225*(1+L$4/12)</f>
        <v>0</v>
      </c>
      <c r="L226" s="41">
        <f>MAX(0,K226-M$4)</f>
        <v>0</v>
      </c>
      <c r="M226" s="41">
        <f>I226+L226</f>
        <v>0</v>
      </c>
      <c r="N226" s="41">
        <f>MAX(0,MIN(L226,M226-$C226))</f>
        <v>0</v>
      </c>
      <c r="O226" s="41">
        <f>R225*(1+P$4/12)</f>
        <v>0</v>
      </c>
      <c r="P226" s="41">
        <f>MAX(0,O226-Q$4)</f>
        <v>0</v>
      </c>
      <c r="Q226" s="41">
        <f>M226+P226</f>
        <v>0</v>
      </c>
      <c r="R226" s="41">
        <f>MAX(0,MIN(P226,Q226-$C226))</f>
        <v>0</v>
      </c>
      <c r="S226" s="41">
        <f>V225*(1+T$4/12)</f>
        <v>0</v>
      </c>
      <c r="T226" s="41">
        <f>MAX(0,S226-U$4)</f>
        <v>0</v>
      </c>
      <c r="U226" s="41">
        <f>Q226+T226</f>
        <v>0</v>
      </c>
      <c r="V226" s="41">
        <f>MAX(0,MIN(T226,U226-$C226))</f>
        <v>0</v>
      </c>
      <c r="W226" s="41">
        <f>Z225*(1+X$4/12)</f>
        <v>0</v>
      </c>
      <c r="X226" s="41">
        <f>MAX(0,W226-Y$4)</f>
        <v>0</v>
      </c>
      <c r="Y226" s="41">
        <f>U226+X226</f>
        <v>0</v>
      </c>
      <c r="Z226" s="41">
        <f>MAX(0,MIN(X226,Y226-$C226))</f>
        <v>0</v>
      </c>
      <c r="AA226" s="41">
        <f>AD225*(1+AB$4/12)</f>
        <v>0</v>
      </c>
      <c r="AB226" s="41">
        <f>MAX(0,AA226-AC$4)</f>
        <v>0</v>
      </c>
      <c r="AC226" s="41">
        <f>Y226+AB226</f>
        <v>0</v>
      </c>
      <c r="AD226" s="41">
        <f>MAX(0,MIN(AB226,AC226-$C226))</f>
        <v>0</v>
      </c>
      <c r="AE226" s="41">
        <f>AH225*(1+AF$4/12)</f>
        <v>0</v>
      </c>
      <c r="AF226" s="41">
        <f>MAX(0,AE226-AG$4)</f>
        <v>0</v>
      </c>
      <c r="AG226" s="41">
        <f>AC226+AF226</f>
        <v>0</v>
      </c>
      <c r="AH226" s="41">
        <f>MAX(0,MIN(AF226,AG226-$C226))</f>
        <v>0</v>
      </c>
      <c r="AI226" s="41">
        <f>AL225*(1+AJ$4/12)</f>
        <v>0</v>
      </c>
      <c r="AJ226" s="41">
        <f>MAX(0,AI226-AK$4)</f>
        <v>0</v>
      </c>
      <c r="AK226" s="41">
        <f>AG226+AJ226</f>
        <v>0</v>
      </c>
      <c r="AL226" s="41">
        <f>MAX(0,MIN(AJ226,AK226-$C226))</f>
        <v>0</v>
      </c>
      <c r="AM226" s="41">
        <f>AP225*(1+AN$4/12)</f>
        <v>0</v>
      </c>
      <c r="AN226" s="41">
        <f>MAX(0,AM226-AO$4)</f>
        <v>0</v>
      </c>
      <c r="AO226" s="41">
        <f>AK226+AN226</f>
        <v>0</v>
      </c>
      <c r="AP226" s="41">
        <f>MAX(0,MIN(AN226,AO226-$C226))</f>
        <v>0</v>
      </c>
      <c r="AQ226" s="41">
        <f>AT225*(1+AR$4/12)</f>
        <v>0</v>
      </c>
      <c r="AR226" s="41">
        <f>MAX(0,AQ226-AS$4)</f>
        <v>0</v>
      </c>
      <c r="AS226" s="41">
        <f>AO226+AR226</f>
        <v>0</v>
      </c>
      <c r="AT226" s="41">
        <f>MAX(0,MIN(AR226,AS226-$C226))</f>
        <v>0</v>
      </c>
    </row>
    <row r="227">
      <c r="A227" s="40" t="n">
        <v>221</v>
      </c>
      <c r="B227" s="40" t="str">
        <f>CHOOSE(MONTH(EDATE('4 Дългове'!$D$20,A227-1)),"януари","февруари","март","април","май","юни","юли","август","септември","октомври","ноември","декември")&amp;" "&amp;YEAR(EDATE('4 Дългове'!$D$20,A227-1))&amp;" г."</f>
        <v>март 2045 г.</v>
      </c>
      <c r="C227" s="41">
        <f>$C$4-(G227+K227+O227+S227+W227+AA227+AE227+AI227+AM227+AQ227)+(H227+L227+P227+T227+X227+AB227+AF227+AJ227+AN227+AR227)</f>
        <v>470</v>
      </c>
      <c r="D227" s="41">
        <f>(G227+K227+O227+S227+W227+AA227+AE227+AI227+AM227+AQ227)-(J226+N226+R226+V226+Z226+AD226+AH226+AL226+AP226+AT226)</f>
        <v>0</v>
      </c>
      <c r="E227" s="41">
        <f>J227+N227+R227+V227+Z227+AD227+AH227+AL227+AP227+AT227</f>
        <v>0</v>
      </c>
      <c r="F227" s="40" t="str">
        <f>IF(AND(E227&lt;0.005,E226&gt;=0.005),A227,"")</f>
        <v/>
      </c>
      <c r="G227" s="41">
        <f>J226*(1+H$4/12)</f>
        <v>0</v>
      </c>
      <c r="H227" s="41">
        <f>MAX(0,G227-I$4)</f>
        <v>0</v>
      </c>
      <c r="I227" s="41">
        <f>H227</f>
        <v>0</v>
      </c>
      <c r="J227" s="41">
        <f>MAX(0,MIN(H227,I227-$C227))</f>
        <v>0</v>
      </c>
      <c r="K227" s="41">
        <f>N226*(1+L$4/12)</f>
        <v>0</v>
      </c>
      <c r="L227" s="41">
        <f>MAX(0,K227-M$4)</f>
        <v>0</v>
      </c>
      <c r="M227" s="41">
        <f>I227+L227</f>
        <v>0</v>
      </c>
      <c r="N227" s="41">
        <f>MAX(0,MIN(L227,M227-$C227))</f>
        <v>0</v>
      </c>
      <c r="O227" s="41">
        <f>R226*(1+P$4/12)</f>
        <v>0</v>
      </c>
      <c r="P227" s="41">
        <f>MAX(0,O227-Q$4)</f>
        <v>0</v>
      </c>
      <c r="Q227" s="41">
        <f>M227+P227</f>
        <v>0</v>
      </c>
      <c r="R227" s="41">
        <f>MAX(0,MIN(P227,Q227-$C227))</f>
        <v>0</v>
      </c>
      <c r="S227" s="41">
        <f>V226*(1+T$4/12)</f>
        <v>0</v>
      </c>
      <c r="T227" s="41">
        <f>MAX(0,S227-U$4)</f>
        <v>0</v>
      </c>
      <c r="U227" s="41">
        <f>Q227+T227</f>
        <v>0</v>
      </c>
      <c r="V227" s="41">
        <f>MAX(0,MIN(T227,U227-$C227))</f>
        <v>0</v>
      </c>
      <c r="W227" s="41">
        <f>Z226*(1+X$4/12)</f>
        <v>0</v>
      </c>
      <c r="X227" s="41">
        <f>MAX(0,W227-Y$4)</f>
        <v>0</v>
      </c>
      <c r="Y227" s="41">
        <f>U227+X227</f>
        <v>0</v>
      </c>
      <c r="Z227" s="41">
        <f>MAX(0,MIN(X227,Y227-$C227))</f>
        <v>0</v>
      </c>
      <c r="AA227" s="41">
        <f>AD226*(1+AB$4/12)</f>
        <v>0</v>
      </c>
      <c r="AB227" s="41">
        <f>MAX(0,AA227-AC$4)</f>
        <v>0</v>
      </c>
      <c r="AC227" s="41">
        <f>Y227+AB227</f>
        <v>0</v>
      </c>
      <c r="AD227" s="41">
        <f>MAX(0,MIN(AB227,AC227-$C227))</f>
        <v>0</v>
      </c>
      <c r="AE227" s="41">
        <f>AH226*(1+AF$4/12)</f>
        <v>0</v>
      </c>
      <c r="AF227" s="41">
        <f>MAX(0,AE227-AG$4)</f>
        <v>0</v>
      </c>
      <c r="AG227" s="41">
        <f>AC227+AF227</f>
        <v>0</v>
      </c>
      <c r="AH227" s="41">
        <f>MAX(0,MIN(AF227,AG227-$C227))</f>
        <v>0</v>
      </c>
      <c r="AI227" s="41">
        <f>AL226*(1+AJ$4/12)</f>
        <v>0</v>
      </c>
      <c r="AJ227" s="41">
        <f>MAX(0,AI227-AK$4)</f>
        <v>0</v>
      </c>
      <c r="AK227" s="41">
        <f>AG227+AJ227</f>
        <v>0</v>
      </c>
      <c r="AL227" s="41">
        <f>MAX(0,MIN(AJ227,AK227-$C227))</f>
        <v>0</v>
      </c>
      <c r="AM227" s="41">
        <f>AP226*(1+AN$4/12)</f>
        <v>0</v>
      </c>
      <c r="AN227" s="41">
        <f>MAX(0,AM227-AO$4)</f>
        <v>0</v>
      </c>
      <c r="AO227" s="41">
        <f>AK227+AN227</f>
        <v>0</v>
      </c>
      <c r="AP227" s="41">
        <f>MAX(0,MIN(AN227,AO227-$C227))</f>
        <v>0</v>
      </c>
      <c r="AQ227" s="41">
        <f>AT226*(1+AR$4/12)</f>
        <v>0</v>
      </c>
      <c r="AR227" s="41">
        <f>MAX(0,AQ227-AS$4)</f>
        <v>0</v>
      </c>
      <c r="AS227" s="41">
        <f>AO227+AR227</f>
        <v>0</v>
      </c>
      <c r="AT227" s="41">
        <f>MAX(0,MIN(AR227,AS227-$C227))</f>
        <v>0</v>
      </c>
    </row>
    <row r="228">
      <c r="A228" s="40" t="n">
        <v>222</v>
      </c>
      <c r="B228" s="40" t="str">
        <f>CHOOSE(MONTH(EDATE('4 Дългове'!$D$20,A228-1)),"януари","февруари","март","април","май","юни","юли","август","септември","октомври","ноември","декември")&amp;" "&amp;YEAR(EDATE('4 Дългове'!$D$20,A228-1))&amp;" г."</f>
        <v>април 2045 г.</v>
      </c>
      <c r="C228" s="41">
        <f>$C$4-(G228+K228+O228+S228+W228+AA228+AE228+AI228+AM228+AQ228)+(H228+L228+P228+T228+X228+AB228+AF228+AJ228+AN228+AR228)</f>
        <v>470</v>
      </c>
      <c r="D228" s="41">
        <f>(G228+K228+O228+S228+W228+AA228+AE228+AI228+AM228+AQ228)-(J227+N227+R227+V227+Z227+AD227+AH227+AL227+AP227+AT227)</f>
        <v>0</v>
      </c>
      <c r="E228" s="41">
        <f>J228+N228+R228+V228+Z228+AD228+AH228+AL228+AP228+AT228</f>
        <v>0</v>
      </c>
      <c r="F228" s="40" t="str">
        <f>IF(AND(E228&lt;0.005,E227&gt;=0.005),A228,"")</f>
        <v/>
      </c>
      <c r="G228" s="41">
        <f>J227*(1+H$4/12)</f>
        <v>0</v>
      </c>
      <c r="H228" s="41">
        <f>MAX(0,G228-I$4)</f>
        <v>0</v>
      </c>
      <c r="I228" s="41">
        <f>H228</f>
        <v>0</v>
      </c>
      <c r="J228" s="41">
        <f>MAX(0,MIN(H228,I228-$C228))</f>
        <v>0</v>
      </c>
      <c r="K228" s="41">
        <f>N227*(1+L$4/12)</f>
        <v>0</v>
      </c>
      <c r="L228" s="41">
        <f>MAX(0,K228-M$4)</f>
        <v>0</v>
      </c>
      <c r="M228" s="41">
        <f>I228+L228</f>
        <v>0</v>
      </c>
      <c r="N228" s="41">
        <f>MAX(0,MIN(L228,M228-$C228))</f>
        <v>0</v>
      </c>
      <c r="O228" s="41">
        <f>R227*(1+P$4/12)</f>
        <v>0</v>
      </c>
      <c r="P228" s="41">
        <f>MAX(0,O228-Q$4)</f>
        <v>0</v>
      </c>
      <c r="Q228" s="41">
        <f>M228+P228</f>
        <v>0</v>
      </c>
      <c r="R228" s="41">
        <f>MAX(0,MIN(P228,Q228-$C228))</f>
        <v>0</v>
      </c>
      <c r="S228" s="41">
        <f>V227*(1+T$4/12)</f>
        <v>0</v>
      </c>
      <c r="T228" s="41">
        <f>MAX(0,S228-U$4)</f>
        <v>0</v>
      </c>
      <c r="U228" s="41">
        <f>Q228+T228</f>
        <v>0</v>
      </c>
      <c r="V228" s="41">
        <f>MAX(0,MIN(T228,U228-$C228))</f>
        <v>0</v>
      </c>
      <c r="W228" s="41">
        <f>Z227*(1+X$4/12)</f>
        <v>0</v>
      </c>
      <c r="X228" s="41">
        <f>MAX(0,W228-Y$4)</f>
        <v>0</v>
      </c>
      <c r="Y228" s="41">
        <f>U228+X228</f>
        <v>0</v>
      </c>
      <c r="Z228" s="41">
        <f>MAX(0,MIN(X228,Y228-$C228))</f>
        <v>0</v>
      </c>
      <c r="AA228" s="41">
        <f>AD227*(1+AB$4/12)</f>
        <v>0</v>
      </c>
      <c r="AB228" s="41">
        <f>MAX(0,AA228-AC$4)</f>
        <v>0</v>
      </c>
      <c r="AC228" s="41">
        <f>Y228+AB228</f>
        <v>0</v>
      </c>
      <c r="AD228" s="41">
        <f>MAX(0,MIN(AB228,AC228-$C228))</f>
        <v>0</v>
      </c>
      <c r="AE228" s="41">
        <f>AH227*(1+AF$4/12)</f>
        <v>0</v>
      </c>
      <c r="AF228" s="41">
        <f>MAX(0,AE228-AG$4)</f>
        <v>0</v>
      </c>
      <c r="AG228" s="41">
        <f>AC228+AF228</f>
        <v>0</v>
      </c>
      <c r="AH228" s="41">
        <f>MAX(0,MIN(AF228,AG228-$C228))</f>
        <v>0</v>
      </c>
      <c r="AI228" s="41">
        <f>AL227*(1+AJ$4/12)</f>
        <v>0</v>
      </c>
      <c r="AJ228" s="41">
        <f>MAX(0,AI228-AK$4)</f>
        <v>0</v>
      </c>
      <c r="AK228" s="41">
        <f>AG228+AJ228</f>
        <v>0</v>
      </c>
      <c r="AL228" s="41">
        <f>MAX(0,MIN(AJ228,AK228-$C228))</f>
        <v>0</v>
      </c>
      <c r="AM228" s="41">
        <f>AP227*(1+AN$4/12)</f>
        <v>0</v>
      </c>
      <c r="AN228" s="41">
        <f>MAX(0,AM228-AO$4)</f>
        <v>0</v>
      </c>
      <c r="AO228" s="41">
        <f>AK228+AN228</f>
        <v>0</v>
      </c>
      <c r="AP228" s="41">
        <f>MAX(0,MIN(AN228,AO228-$C228))</f>
        <v>0</v>
      </c>
      <c r="AQ228" s="41">
        <f>AT227*(1+AR$4/12)</f>
        <v>0</v>
      </c>
      <c r="AR228" s="41">
        <f>MAX(0,AQ228-AS$4)</f>
        <v>0</v>
      </c>
      <c r="AS228" s="41">
        <f>AO228+AR228</f>
        <v>0</v>
      </c>
      <c r="AT228" s="41">
        <f>MAX(0,MIN(AR228,AS228-$C228))</f>
        <v>0</v>
      </c>
    </row>
    <row r="229">
      <c r="A229" s="40" t="n">
        <v>223</v>
      </c>
      <c r="B229" s="40" t="str">
        <f>CHOOSE(MONTH(EDATE('4 Дългове'!$D$20,A229-1)),"януари","февруари","март","април","май","юни","юли","август","септември","октомври","ноември","декември")&amp;" "&amp;YEAR(EDATE('4 Дългове'!$D$20,A229-1))&amp;" г."</f>
        <v>май 2045 г.</v>
      </c>
      <c r="C229" s="41">
        <f>$C$4-(G229+K229+O229+S229+W229+AA229+AE229+AI229+AM229+AQ229)+(H229+L229+P229+T229+X229+AB229+AF229+AJ229+AN229+AR229)</f>
        <v>470</v>
      </c>
      <c r="D229" s="41">
        <f>(G229+K229+O229+S229+W229+AA229+AE229+AI229+AM229+AQ229)-(J228+N228+R228+V228+Z228+AD228+AH228+AL228+AP228+AT228)</f>
        <v>0</v>
      </c>
      <c r="E229" s="41">
        <f>J229+N229+R229+V229+Z229+AD229+AH229+AL229+AP229+AT229</f>
        <v>0</v>
      </c>
      <c r="F229" s="40" t="str">
        <f>IF(AND(E229&lt;0.005,E228&gt;=0.005),A229,"")</f>
        <v/>
      </c>
      <c r="G229" s="41">
        <f>J228*(1+H$4/12)</f>
        <v>0</v>
      </c>
      <c r="H229" s="41">
        <f>MAX(0,G229-I$4)</f>
        <v>0</v>
      </c>
      <c r="I229" s="41">
        <f>H229</f>
        <v>0</v>
      </c>
      <c r="J229" s="41">
        <f>MAX(0,MIN(H229,I229-$C229))</f>
        <v>0</v>
      </c>
      <c r="K229" s="41">
        <f>N228*(1+L$4/12)</f>
        <v>0</v>
      </c>
      <c r="L229" s="41">
        <f>MAX(0,K229-M$4)</f>
        <v>0</v>
      </c>
      <c r="M229" s="41">
        <f>I229+L229</f>
        <v>0</v>
      </c>
      <c r="N229" s="41">
        <f>MAX(0,MIN(L229,M229-$C229))</f>
        <v>0</v>
      </c>
      <c r="O229" s="41">
        <f>R228*(1+P$4/12)</f>
        <v>0</v>
      </c>
      <c r="P229" s="41">
        <f>MAX(0,O229-Q$4)</f>
        <v>0</v>
      </c>
      <c r="Q229" s="41">
        <f>M229+P229</f>
        <v>0</v>
      </c>
      <c r="R229" s="41">
        <f>MAX(0,MIN(P229,Q229-$C229))</f>
        <v>0</v>
      </c>
      <c r="S229" s="41">
        <f>V228*(1+T$4/12)</f>
        <v>0</v>
      </c>
      <c r="T229" s="41">
        <f>MAX(0,S229-U$4)</f>
        <v>0</v>
      </c>
      <c r="U229" s="41">
        <f>Q229+T229</f>
        <v>0</v>
      </c>
      <c r="V229" s="41">
        <f>MAX(0,MIN(T229,U229-$C229))</f>
        <v>0</v>
      </c>
      <c r="W229" s="41">
        <f>Z228*(1+X$4/12)</f>
        <v>0</v>
      </c>
      <c r="X229" s="41">
        <f>MAX(0,W229-Y$4)</f>
        <v>0</v>
      </c>
      <c r="Y229" s="41">
        <f>U229+X229</f>
        <v>0</v>
      </c>
      <c r="Z229" s="41">
        <f>MAX(0,MIN(X229,Y229-$C229))</f>
        <v>0</v>
      </c>
      <c r="AA229" s="41">
        <f>AD228*(1+AB$4/12)</f>
        <v>0</v>
      </c>
      <c r="AB229" s="41">
        <f>MAX(0,AA229-AC$4)</f>
        <v>0</v>
      </c>
      <c r="AC229" s="41">
        <f>Y229+AB229</f>
        <v>0</v>
      </c>
      <c r="AD229" s="41">
        <f>MAX(0,MIN(AB229,AC229-$C229))</f>
        <v>0</v>
      </c>
      <c r="AE229" s="41">
        <f>AH228*(1+AF$4/12)</f>
        <v>0</v>
      </c>
      <c r="AF229" s="41">
        <f>MAX(0,AE229-AG$4)</f>
        <v>0</v>
      </c>
      <c r="AG229" s="41">
        <f>AC229+AF229</f>
        <v>0</v>
      </c>
      <c r="AH229" s="41">
        <f>MAX(0,MIN(AF229,AG229-$C229))</f>
        <v>0</v>
      </c>
      <c r="AI229" s="41">
        <f>AL228*(1+AJ$4/12)</f>
        <v>0</v>
      </c>
      <c r="AJ229" s="41">
        <f>MAX(0,AI229-AK$4)</f>
        <v>0</v>
      </c>
      <c r="AK229" s="41">
        <f>AG229+AJ229</f>
        <v>0</v>
      </c>
      <c r="AL229" s="41">
        <f>MAX(0,MIN(AJ229,AK229-$C229))</f>
        <v>0</v>
      </c>
      <c r="AM229" s="41">
        <f>AP228*(1+AN$4/12)</f>
        <v>0</v>
      </c>
      <c r="AN229" s="41">
        <f>MAX(0,AM229-AO$4)</f>
        <v>0</v>
      </c>
      <c r="AO229" s="41">
        <f>AK229+AN229</f>
        <v>0</v>
      </c>
      <c r="AP229" s="41">
        <f>MAX(0,MIN(AN229,AO229-$C229))</f>
        <v>0</v>
      </c>
      <c r="AQ229" s="41">
        <f>AT228*(1+AR$4/12)</f>
        <v>0</v>
      </c>
      <c r="AR229" s="41">
        <f>MAX(0,AQ229-AS$4)</f>
        <v>0</v>
      </c>
      <c r="AS229" s="41">
        <f>AO229+AR229</f>
        <v>0</v>
      </c>
      <c r="AT229" s="41">
        <f>MAX(0,MIN(AR229,AS229-$C229))</f>
        <v>0</v>
      </c>
    </row>
    <row r="230">
      <c r="A230" s="40" t="n">
        <v>224</v>
      </c>
      <c r="B230" s="40" t="str">
        <f>CHOOSE(MONTH(EDATE('4 Дългове'!$D$20,A230-1)),"януари","февруари","март","април","май","юни","юли","август","септември","октомври","ноември","декември")&amp;" "&amp;YEAR(EDATE('4 Дългове'!$D$20,A230-1))&amp;" г."</f>
        <v>юни 2045 г.</v>
      </c>
      <c r="C230" s="41">
        <f>$C$4-(G230+K230+O230+S230+W230+AA230+AE230+AI230+AM230+AQ230)+(H230+L230+P230+T230+X230+AB230+AF230+AJ230+AN230+AR230)</f>
        <v>470</v>
      </c>
      <c r="D230" s="41">
        <f>(G230+K230+O230+S230+W230+AA230+AE230+AI230+AM230+AQ230)-(J229+N229+R229+V229+Z229+AD229+AH229+AL229+AP229+AT229)</f>
        <v>0</v>
      </c>
      <c r="E230" s="41">
        <f>J230+N230+R230+V230+Z230+AD230+AH230+AL230+AP230+AT230</f>
        <v>0</v>
      </c>
      <c r="F230" s="40" t="str">
        <f>IF(AND(E230&lt;0.005,E229&gt;=0.005),A230,"")</f>
        <v/>
      </c>
      <c r="G230" s="41">
        <f>J229*(1+H$4/12)</f>
        <v>0</v>
      </c>
      <c r="H230" s="41">
        <f>MAX(0,G230-I$4)</f>
        <v>0</v>
      </c>
      <c r="I230" s="41">
        <f>H230</f>
        <v>0</v>
      </c>
      <c r="J230" s="41">
        <f>MAX(0,MIN(H230,I230-$C230))</f>
        <v>0</v>
      </c>
      <c r="K230" s="41">
        <f>N229*(1+L$4/12)</f>
        <v>0</v>
      </c>
      <c r="L230" s="41">
        <f>MAX(0,K230-M$4)</f>
        <v>0</v>
      </c>
      <c r="M230" s="41">
        <f>I230+L230</f>
        <v>0</v>
      </c>
      <c r="N230" s="41">
        <f>MAX(0,MIN(L230,M230-$C230))</f>
        <v>0</v>
      </c>
      <c r="O230" s="41">
        <f>R229*(1+P$4/12)</f>
        <v>0</v>
      </c>
      <c r="P230" s="41">
        <f>MAX(0,O230-Q$4)</f>
        <v>0</v>
      </c>
      <c r="Q230" s="41">
        <f>M230+P230</f>
        <v>0</v>
      </c>
      <c r="R230" s="41">
        <f>MAX(0,MIN(P230,Q230-$C230))</f>
        <v>0</v>
      </c>
      <c r="S230" s="41">
        <f>V229*(1+T$4/12)</f>
        <v>0</v>
      </c>
      <c r="T230" s="41">
        <f>MAX(0,S230-U$4)</f>
        <v>0</v>
      </c>
      <c r="U230" s="41">
        <f>Q230+T230</f>
        <v>0</v>
      </c>
      <c r="V230" s="41">
        <f>MAX(0,MIN(T230,U230-$C230))</f>
        <v>0</v>
      </c>
      <c r="W230" s="41">
        <f>Z229*(1+X$4/12)</f>
        <v>0</v>
      </c>
      <c r="X230" s="41">
        <f>MAX(0,W230-Y$4)</f>
        <v>0</v>
      </c>
      <c r="Y230" s="41">
        <f>U230+X230</f>
        <v>0</v>
      </c>
      <c r="Z230" s="41">
        <f>MAX(0,MIN(X230,Y230-$C230))</f>
        <v>0</v>
      </c>
      <c r="AA230" s="41">
        <f>AD229*(1+AB$4/12)</f>
        <v>0</v>
      </c>
      <c r="AB230" s="41">
        <f>MAX(0,AA230-AC$4)</f>
        <v>0</v>
      </c>
      <c r="AC230" s="41">
        <f>Y230+AB230</f>
        <v>0</v>
      </c>
      <c r="AD230" s="41">
        <f>MAX(0,MIN(AB230,AC230-$C230))</f>
        <v>0</v>
      </c>
      <c r="AE230" s="41">
        <f>AH229*(1+AF$4/12)</f>
        <v>0</v>
      </c>
      <c r="AF230" s="41">
        <f>MAX(0,AE230-AG$4)</f>
        <v>0</v>
      </c>
      <c r="AG230" s="41">
        <f>AC230+AF230</f>
        <v>0</v>
      </c>
      <c r="AH230" s="41">
        <f>MAX(0,MIN(AF230,AG230-$C230))</f>
        <v>0</v>
      </c>
      <c r="AI230" s="41">
        <f>AL229*(1+AJ$4/12)</f>
        <v>0</v>
      </c>
      <c r="AJ230" s="41">
        <f>MAX(0,AI230-AK$4)</f>
        <v>0</v>
      </c>
      <c r="AK230" s="41">
        <f>AG230+AJ230</f>
        <v>0</v>
      </c>
      <c r="AL230" s="41">
        <f>MAX(0,MIN(AJ230,AK230-$C230))</f>
        <v>0</v>
      </c>
      <c r="AM230" s="41">
        <f>AP229*(1+AN$4/12)</f>
        <v>0</v>
      </c>
      <c r="AN230" s="41">
        <f>MAX(0,AM230-AO$4)</f>
        <v>0</v>
      </c>
      <c r="AO230" s="41">
        <f>AK230+AN230</f>
        <v>0</v>
      </c>
      <c r="AP230" s="41">
        <f>MAX(0,MIN(AN230,AO230-$C230))</f>
        <v>0</v>
      </c>
      <c r="AQ230" s="41">
        <f>AT229*(1+AR$4/12)</f>
        <v>0</v>
      </c>
      <c r="AR230" s="41">
        <f>MAX(0,AQ230-AS$4)</f>
        <v>0</v>
      </c>
      <c r="AS230" s="41">
        <f>AO230+AR230</f>
        <v>0</v>
      </c>
      <c r="AT230" s="41">
        <f>MAX(0,MIN(AR230,AS230-$C230))</f>
        <v>0</v>
      </c>
    </row>
    <row r="231">
      <c r="A231" s="40" t="n">
        <v>225</v>
      </c>
      <c r="B231" s="40" t="str">
        <f>CHOOSE(MONTH(EDATE('4 Дългове'!$D$20,A231-1)),"януари","февруари","март","април","май","юни","юли","август","септември","октомври","ноември","декември")&amp;" "&amp;YEAR(EDATE('4 Дългове'!$D$20,A231-1))&amp;" г."</f>
        <v>юли 2045 г.</v>
      </c>
      <c r="C231" s="41">
        <f>$C$4-(G231+K231+O231+S231+W231+AA231+AE231+AI231+AM231+AQ231)+(H231+L231+P231+T231+X231+AB231+AF231+AJ231+AN231+AR231)</f>
        <v>470</v>
      </c>
      <c r="D231" s="41">
        <f>(G231+K231+O231+S231+W231+AA231+AE231+AI231+AM231+AQ231)-(J230+N230+R230+V230+Z230+AD230+AH230+AL230+AP230+AT230)</f>
        <v>0</v>
      </c>
      <c r="E231" s="41">
        <f>J231+N231+R231+V231+Z231+AD231+AH231+AL231+AP231+AT231</f>
        <v>0</v>
      </c>
      <c r="F231" s="40" t="str">
        <f>IF(AND(E231&lt;0.005,E230&gt;=0.005),A231,"")</f>
        <v/>
      </c>
      <c r="G231" s="41">
        <f>J230*(1+H$4/12)</f>
        <v>0</v>
      </c>
      <c r="H231" s="41">
        <f>MAX(0,G231-I$4)</f>
        <v>0</v>
      </c>
      <c r="I231" s="41">
        <f>H231</f>
        <v>0</v>
      </c>
      <c r="J231" s="41">
        <f>MAX(0,MIN(H231,I231-$C231))</f>
        <v>0</v>
      </c>
      <c r="K231" s="41">
        <f>N230*(1+L$4/12)</f>
        <v>0</v>
      </c>
      <c r="L231" s="41">
        <f>MAX(0,K231-M$4)</f>
        <v>0</v>
      </c>
      <c r="M231" s="41">
        <f>I231+L231</f>
        <v>0</v>
      </c>
      <c r="N231" s="41">
        <f>MAX(0,MIN(L231,M231-$C231))</f>
        <v>0</v>
      </c>
      <c r="O231" s="41">
        <f>R230*(1+P$4/12)</f>
        <v>0</v>
      </c>
      <c r="P231" s="41">
        <f>MAX(0,O231-Q$4)</f>
        <v>0</v>
      </c>
      <c r="Q231" s="41">
        <f>M231+P231</f>
        <v>0</v>
      </c>
      <c r="R231" s="41">
        <f>MAX(0,MIN(P231,Q231-$C231))</f>
        <v>0</v>
      </c>
      <c r="S231" s="41">
        <f>V230*(1+T$4/12)</f>
        <v>0</v>
      </c>
      <c r="T231" s="41">
        <f>MAX(0,S231-U$4)</f>
        <v>0</v>
      </c>
      <c r="U231" s="41">
        <f>Q231+T231</f>
        <v>0</v>
      </c>
      <c r="V231" s="41">
        <f>MAX(0,MIN(T231,U231-$C231))</f>
        <v>0</v>
      </c>
      <c r="W231" s="41">
        <f>Z230*(1+X$4/12)</f>
        <v>0</v>
      </c>
      <c r="X231" s="41">
        <f>MAX(0,W231-Y$4)</f>
        <v>0</v>
      </c>
      <c r="Y231" s="41">
        <f>U231+X231</f>
        <v>0</v>
      </c>
      <c r="Z231" s="41">
        <f>MAX(0,MIN(X231,Y231-$C231))</f>
        <v>0</v>
      </c>
      <c r="AA231" s="41">
        <f>AD230*(1+AB$4/12)</f>
        <v>0</v>
      </c>
      <c r="AB231" s="41">
        <f>MAX(0,AA231-AC$4)</f>
        <v>0</v>
      </c>
      <c r="AC231" s="41">
        <f>Y231+AB231</f>
        <v>0</v>
      </c>
      <c r="AD231" s="41">
        <f>MAX(0,MIN(AB231,AC231-$C231))</f>
        <v>0</v>
      </c>
      <c r="AE231" s="41">
        <f>AH230*(1+AF$4/12)</f>
        <v>0</v>
      </c>
      <c r="AF231" s="41">
        <f>MAX(0,AE231-AG$4)</f>
        <v>0</v>
      </c>
      <c r="AG231" s="41">
        <f>AC231+AF231</f>
        <v>0</v>
      </c>
      <c r="AH231" s="41">
        <f>MAX(0,MIN(AF231,AG231-$C231))</f>
        <v>0</v>
      </c>
      <c r="AI231" s="41">
        <f>AL230*(1+AJ$4/12)</f>
        <v>0</v>
      </c>
      <c r="AJ231" s="41">
        <f>MAX(0,AI231-AK$4)</f>
        <v>0</v>
      </c>
      <c r="AK231" s="41">
        <f>AG231+AJ231</f>
        <v>0</v>
      </c>
      <c r="AL231" s="41">
        <f>MAX(0,MIN(AJ231,AK231-$C231))</f>
        <v>0</v>
      </c>
      <c r="AM231" s="41">
        <f>AP230*(1+AN$4/12)</f>
        <v>0</v>
      </c>
      <c r="AN231" s="41">
        <f>MAX(0,AM231-AO$4)</f>
        <v>0</v>
      </c>
      <c r="AO231" s="41">
        <f>AK231+AN231</f>
        <v>0</v>
      </c>
      <c r="AP231" s="41">
        <f>MAX(0,MIN(AN231,AO231-$C231))</f>
        <v>0</v>
      </c>
      <c r="AQ231" s="41">
        <f>AT230*(1+AR$4/12)</f>
        <v>0</v>
      </c>
      <c r="AR231" s="41">
        <f>MAX(0,AQ231-AS$4)</f>
        <v>0</v>
      </c>
      <c r="AS231" s="41">
        <f>AO231+AR231</f>
        <v>0</v>
      </c>
      <c r="AT231" s="41">
        <f>MAX(0,MIN(AR231,AS231-$C231))</f>
        <v>0</v>
      </c>
    </row>
    <row r="232">
      <c r="A232" s="40" t="n">
        <v>226</v>
      </c>
      <c r="B232" s="40" t="str">
        <f>CHOOSE(MONTH(EDATE('4 Дългове'!$D$20,A232-1)),"януари","февруари","март","април","май","юни","юли","август","септември","октомври","ноември","декември")&amp;" "&amp;YEAR(EDATE('4 Дългове'!$D$20,A232-1))&amp;" г."</f>
        <v>август 2045 г.</v>
      </c>
      <c r="C232" s="41">
        <f>$C$4-(G232+K232+O232+S232+W232+AA232+AE232+AI232+AM232+AQ232)+(H232+L232+P232+T232+X232+AB232+AF232+AJ232+AN232+AR232)</f>
        <v>470</v>
      </c>
      <c r="D232" s="41">
        <f>(G232+K232+O232+S232+W232+AA232+AE232+AI232+AM232+AQ232)-(J231+N231+R231+V231+Z231+AD231+AH231+AL231+AP231+AT231)</f>
        <v>0</v>
      </c>
      <c r="E232" s="41">
        <f>J232+N232+R232+V232+Z232+AD232+AH232+AL232+AP232+AT232</f>
        <v>0</v>
      </c>
      <c r="F232" s="40" t="str">
        <f>IF(AND(E232&lt;0.005,E231&gt;=0.005),A232,"")</f>
        <v/>
      </c>
      <c r="G232" s="41">
        <f>J231*(1+H$4/12)</f>
        <v>0</v>
      </c>
      <c r="H232" s="41">
        <f>MAX(0,G232-I$4)</f>
        <v>0</v>
      </c>
      <c r="I232" s="41">
        <f>H232</f>
        <v>0</v>
      </c>
      <c r="J232" s="41">
        <f>MAX(0,MIN(H232,I232-$C232))</f>
        <v>0</v>
      </c>
      <c r="K232" s="41">
        <f>N231*(1+L$4/12)</f>
        <v>0</v>
      </c>
      <c r="L232" s="41">
        <f>MAX(0,K232-M$4)</f>
        <v>0</v>
      </c>
      <c r="M232" s="41">
        <f>I232+L232</f>
        <v>0</v>
      </c>
      <c r="N232" s="41">
        <f>MAX(0,MIN(L232,M232-$C232))</f>
        <v>0</v>
      </c>
      <c r="O232" s="41">
        <f>R231*(1+P$4/12)</f>
        <v>0</v>
      </c>
      <c r="P232" s="41">
        <f>MAX(0,O232-Q$4)</f>
        <v>0</v>
      </c>
      <c r="Q232" s="41">
        <f>M232+P232</f>
        <v>0</v>
      </c>
      <c r="R232" s="41">
        <f>MAX(0,MIN(P232,Q232-$C232))</f>
        <v>0</v>
      </c>
      <c r="S232" s="41">
        <f>V231*(1+T$4/12)</f>
        <v>0</v>
      </c>
      <c r="T232" s="41">
        <f>MAX(0,S232-U$4)</f>
        <v>0</v>
      </c>
      <c r="U232" s="41">
        <f>Q232+T232</f>
        <v>0</v>
      </c>
      <c r="V232" s="41">
        <f>MAX(0,MIN(T232,U232-$C232))</f>
        <v>0</v>
      </c>
      <c r="W232" s="41">
        <f>Z231*(1+X$4/12)</f>
        <v>0</v>
      </c>
      <c r="X232" s="41">
        <f>MAX(0,W232-Y$4)</f>
        <v>0</v>
      </c>
      <c r="Y232" s="41">
        <f>U232+X232</f>
        <v>0</v>
      </c>
      <c r="Z232" s="41">
        <f>MAX(0,MIN(X232,Y232-$C232))</f>
        <v>0</v>
      </c>
      <c r="AA232" s="41">
        <f>AD231*(1+AB$4/12)</f>
        <v>0</v>
      </c>
      <c r="AB232" s="41">
        <f>MAX(0,AA232-AC$4)</f>
        <v>0</v>
      </c>
      <c r="AC232" s="41">
        <f>Y232+AB232</f>
        <v>0</v>
      </c>
      <c r="AD232" s="41">
        <f>MAX(0,MIN(AB232,AC232-$C232))</f>
        <v>0</v>
      </c>
      <c r="AE232" s="41">
        <f>AH231*(1+AF$4/12)</f>
        <v>0</v>
      </c>
      <c r="AF232" s="41">
        <f>MAX(0,AE232-AG$4)</f>
        <v>0</v>
      </c>
      <c r="AG232" s="41">
        <f>AC232+AF232</f>
        <v>0</v>
      </c>
      <c r="AH232" s="41">
        <f>MAX(0,MIN(AF232,AG232-$C232))</f>
        <v>0</v>
      </c>
      <c r="AI232" s="41">
        <f>AL231*(1+AJ$4/12)</f>
        <v>0</v>
      </c>
      <c r="AJ232" s="41">
        <f>MAX(0,AI232-AK$4)</f>
        <v>0</v>
      </c>
      <c r="AK232" s="41">
        <f>AG232+AJ232</f>
        <v>0</v>
      </c>
      <c r="AL232" s="41">
        <f>MAX(0,MIN(AJ232,AK232-$C232))</f>
        <v>0</v>
      </c>
      <c r="AM232" s="41">
        <f>AP231*(1+AN$4/12)</f>
        <v>0</v>
      </c>
      <c r="AN232" s="41">
        <f>MAX(0,AM232-AO$4)</f>
        <v>0</v>
      </c>
      <c r="AO232" s="41">
        <f>AK232+AN232</f>
        <v>0</v>
      </c>
      <c r="AP232" s="41">
        <f>MAX(0,MIN(AN232,AO232-$C232))</f>
        <v>0</v>
      </c>
      <c r="AQ232" s="41">
        <f>AT231*(1+AR$4/12)</f>
        <v>0</v>
      </c>
      <c r="AR232" s="41">
        <f>MAX(0,AQ232-AS$4)</f>
        <v>0</v>
      </c>
      <c r="AS232" s="41">
        <f>AO232+AR232</f>
        <v>0</v>
      </c>
      <c r="AT232" s="41">
        <f>MAX(0,MIN(AR232,AS232-$C232))</f>
        <v>0</v>
      </c>
    </row>
    <row r="233">
      <c r="A233" s="40" t="n">
        <v>227</v>
      </c>
      <c r="B233" s="40" t="str">
        <f>CHOOSE(MONTH(EDATE('4 Дългове'!$D$20,A233-1)),"януари","февруари","март","април","май","юни","юли","август","септември","октомври","ноември","декември")&amp;" "&amp;YEAR(EDATE('4 Дългове'!$D$20,A233-1))&amp;" г."</f>
        <v>септември 2045 г.</v>
      </c>
      <c r="C233" s="41">
        <f>$C$4-(G233+K233+O233+S233+W233+AA233+AE233+AI233+AM233+AQ233)+(H233+L233+P233+T233+X233+AB233+AF233+AJ233+AN233+AR233)</f>
        <v>470</v>
      </c>
      <c r="D233" s="41">
        <f>(G233+K233+O233+S233+W233+AA233+AE233+AI233+AM233+AQ233)-(J232+N232+R232+V232+Z232+AD232+AH232+AL232+AP232+AT232)</f>
        <v>0</v>
      </c>
      <c r="E233" s="41">
        <f>J233+N233+R233+V233+Z233+AD233+AH233+AL233+AP233+AT233</f>
        <v>0</v>
      </c>
      <c r="F233" s="40" t="str">
        <f>IF(AND(E233&lt;0.005,E232&gt;=0.005),A233,"")</f>
        <v/>
      </c>
      <c r="G233" s="41">
        <f>J232*(1+H$4/12)</f>
        <v>0</v>
      </c>
      <c r="H233" s="41">
        <f>MAX(0,G233-I$4)</f>
        <v>0</v>
      </c>
      <c r="I233" s="41">
        <f>H233</f>
        <v>0</v>
      </c>
      <c r="J233" s="41">
        <f>MAX(0,MIN(H233,I233-$C233))</f>
        <v>0</v>
      </c>
      <c r="K233" s="41">
        <f>N232*(1+L$4/12)</f>
        <v>0</v>
      </c>
      <c r="L233" s="41">
        <f>MAX(0,K233-M$4)</f>
        <v>0</v>
      </c>
      <c r="M233" s="41">
        <f>I233+L233</f>
        <v>0</v>
      </c>
      <c r="N233" s="41">
        <f>MAX(0,MIN(L233,M233-$C233))</f>
        <v>0</v>
      </c>
      <c r="O233" s="41">
        <f>R232*(1+P$4/12)</f>
        <v>0</v>
      </c>
      <c r="P233" s="41">
        <f>MAX(0,O233-Q$4)</f>
        <v>0</v>
      </c>
      <c r="Q233" s="41">
        <f>M233+P233</f>
        <v>0</v>
      </c>
      <c r="R233" s="41">
        <f>MAX(0,MIN(P233,Q233-$C233))</f>
        <v>0</v>
      </c>
      <c r="S233" s="41">
        <f>V232*(1+T$4/12)</f>
        <v>0</v>
      </c>
      <c r="T233" s="41">
        <f>MAX(0,S233-U$4)</f>
        <v>0</v>
      </c>
      <c r="U233" s="41">
        <f>Q233+T233</f>
        <v>0</v>
      </c>
      <c r="V233" s="41">
        <f>MAX(0,MIN(T233,U233-$C233))</f>
        <v>0</v>
      </c>
      <c r="W233" s="41">
        <f>Z232*(1+X$4/12)</f>
        <v>0</v>
      </c>
      <c r="X233" s="41">
        <f>MAX(0,W233-Y$4)</f>
        <v>0</v>
      </c>
      <c r="Y233" s="41">
        <f>U233+X233</f>
        <v>0</v>
      </c>
      <c r="Z233" s="41">
        <f>MAX(0,MIN(X233,Y233-$C233))</f>
        <v>0</v>
      </c>
      <c r="AA233" s="41">
        <f>AD232*(1+AB$4/12)</f>
        <v>0</v>
      </c>
      <c r="AB233" s="41">
        <f>MAX(0,AA233-AC$4)</f>
        <v>0</v>
      </c>
      <c r="AC233" s="41">
        <f>Y233+AB233</f>
        <v>0</v>
      </c>
      <c r="AD233" s="41">
        <f>MAX(0,MIN(AB233,AC233-$C233))</f>
        <v>0</v>
      </c>
      <c r="AE233" s="41">
        <f>AH232*(1+AF$4/12)</f>
        <v>0</v>
      </c>
      <c r="AF233" s="41">
        <f>MAX(0,AE233-AG$4)</f>
        <v>0</v>
      </c>
      <c r="AG233" s="41">
        <f>AC233+AF233</f>
        <v>0</v>
      </c>
      <c r="AH233" s="41">
        <f>MAX(0,MIN(AF233,AG233-$C233))</f>
        <v>0</v>
      </c>
      <c r="AI233" s="41">
        <f>AL232*(1+AJ$4/12)</f>
        <v>0</v>
      </c>
      <c r="AJ233" s="41">
        <f>MAX(0,AI233-AK$4)</f>
        <v>0</v>
      </c>
      <c r="AK233" s="41">
        <f>AG233+AJ233</f>
        <v>0</v>
      </c>
      <c r="AL233" s="41">
        <f>MAX(0,MIN(AJ233,AK233-$C233))</f>
        <v>0</v>
      </c>
      <c r="AM233" s="41">
        <f>AP232*(1+AN$4/12)</f>
        <v>0</v>
      </c>
      <c r="AN233" s="41">
        <f>MAX(0,AM233-AO$4)</f>
        <v>0</v>
      </c>
      <c r="AO233" s="41">
        <f>AK233+AN233</f>
        <v>0</v>
      </c>
      <c r="AP233" s="41">
        <f>MAX(0,MIN(AN233,AO233-$C233))</f>
        <v>0</v>
      </c>
      <c r="AQ233" s="41">
        <f>AT232*(1+AR$4/12)</f>
        <v>0</v>
      </c>
      <c r="AR233" s="41">
        <f>MAX(0,AQ233-AS$4)</f>
        <v>0</v>
      </c>
      <c r="AS233" s="41">
        <f>AO233+AR233</f>
        <v>0</v>
      </c>
      <c r="AT233" s="41">
        <f>MAX(0,MIN(AR233,AS233-$C233))</f>
        <v>0</v>
      </c>
    </row>
    <row r="234">
      <c r="A234" s="40" t="n">
        <v>228</v>
      </c>
      <c r="B234" s="40" t="str">
        <f>CHOOSE(MONTH(EDATE('4 Дългове'!$D$20,A234-1)),"януари","февруари","март","април","май","юни","юли","август","септември","октомври","ноември","декември")&amp;" "&amp;YEAR(EDATE('4 Дългове'!$D$20,A234-1))&amp;" г."</f>
        <v>октомври 2045 г.</v>
      </c>
      <c r="C234" s="41">
        <f>$C$4-(G234+K234+O234+S234+W234+AA234+AE234+AI234+AM234+AQ234)+(H234+L234+P234+T234+X234+AB234+AF234+AJ234+AN234+AR234)</f>
        <v>470</v>
      </c>
      <c r="D234" s="41">
        <f>(G234+K234+O234+S234+W234+AA234+AE234+AI234+AM234+AQ234)-(J233+N233+R233+V233+Z233+AD233+AH233+AL233+AP233+AT233)</f>
        <v>0</v>
      </c>
      <c r="E234" s="41">
        <f>J234+N234+R234+V234+Z234+AD234+AH234+AL234+AP234+AT234</f>
        <v>0</v>
      </c>
      <c r="F234" s="40" t="str">
        <f>IF(AND(E234&lt;0.005,E233&gt;=0.005),A234,"")</f>
        <v/>
      </c>
      <c r="G234" s="41">
        <f>J233*(1+H$4/12)</f>
        <v>0</v>
      </c>
      <c r="H234" s="41">
        <f>MAX(0,G234-I$4)</f>
        <v>0</v>
      </c>
      <c r="I234" s="41">
        <f>H234</f>
        <v>0</v>
      </c>
      <c r="J234" s="41">
        <f>MAX(0,MIN(H234,I234-$C234))</f>
        <v>0</v>
      </c>
      <c r="K234" s="41">
        <f>N233*(1+L$4/12)</f>
        <v>0</v>
      </c>
      <c r="L234" s="41">
        <f>MAX(0,K234-M$4)</f>
        <v>0</v>
      </c>
      <c r="M234" s="41">
        <f>I234+L234</f>
        <v>0</v>
      </c>
      <c r="N234" s="41">
        <f>MAX(0,MIN(L234,M234-$C234))</f>
        <v>0</v>
      </c>
      <c r="O234" s="41">
        <f>R233*(1+P$4/12)</f>
        <v>0</v>
      </c>
      <c r="P234" s="41">
        <f>MAX(0,O234-Q$4)</f>
        <v>0</v>
      </c>
      <c r="Q234" s="41">
        <f>M234+P234</f>
        <v>0</v>
      </c>
      <c r="R234" s="41">
        <f>MAX(0,MIN(P234,Q234-$C234))</f>
        <v>0</v>
      </c>
      <c r="S234" s="41">
        <f>V233*(1+T$4/12)</f>
        <v>0</v>
      </c>
      <c r="T234" s="41">
        <f>MAX(0,S234-U$4)</f>
        <v>0</v>
      </c>
      <c r="U234" s="41">
        <f>Q234+T234</f>
        <v>0</v>
      </c>
      <c r="V234" s="41">
        <f>MAX(0,MIN(T234,U234-$C234))</f>
        <v>0</v>
      </c>
      <c r="W234" s="41">
        <f>Z233*(1+X$4/12)</f>
        <v>0</v>
      </c>
      <c r="X234" s="41">
        <f>MAX(0,W234-Y$4)</f>
        <v>0</v>
      </c>
      <c r="Y234" s="41">
        <f>U234+X234</f>
        <v>0</v>
      </c>
      <c r="Z234" s="41">
        <f>MAX(0,MIN(X234,Y234-$C234))</f>
        <v>0</v>
      </c>
      <c r="AA234" s="41">
        <f>AD233*(1+AB$4/12)</f>
        <v>0</v>
      </c>
      <c r="AB234" s="41">
        <f>MAX(0,AA234-AC$4)</f>
        <v>0</v>
      </c>
      <c r="AC234" s="41">
        <f>Y234+AB234</f>
        <v>0</v>
      </c>
      <c r="AD234" s="41">
        <f>MAX(0,MIN(AB234,AC234-$C234))</f>
        <v>0</v>
      </c>
      <c r="AE234" s="41">
        <f>AH233*(1+AF$4/12)</f>
        <v>0</v>
      </c>
      <c r="AF234" s="41">
        <f>MAX(0,AE234-AG$4)</f>
        <v>0</v>
      </c>
      <c r="AG234" s="41">
        <f>AC234+AF234</f>
        <v>0</v>
      </c>
      <c r="AH234" s="41">
        <f>MAX(0,MIN(AF234,AG234-$C234))</f>
        <v>0</v>
      </c>
      <c r="AI234" s="41">
        <f>AL233*(1+AJ$4/12)</f>
        <v>0</v>
      </c>
      <c r="AJ234" s="41">
        <f>MAX(0,AI234-AK$4)</f>
        <v>0</v>
      </c>
      <c r="AK234" s="41">
        <f>AG234+AJ234</f>
        <v>0</v>
      </c>
      <c r="AL234" s="41">
        <f>MAX(0,MIN(AJ234,AK234-$C234))</f>
        <v>0</v>
      </c>
      <c r="AM234" s="41">
        <f>AP233*(1+AN$4/12)</f>
        <v>0</v>
      </c>
      <c r="AN234" s="41">
        <f>MAX(0,AM234-AO$4)</f>
        <v>0</v>
      </c>
      <c r="AO234" s="41">
        <f>AK234+AN234</f>
        <v>0</v>
      </c>
      <c r="AP234" s="41">
        <f>MAX(0,MIN(AN234,AO234-$C234))</f>
        <v>0</v>
      </c>
      <c r="AQ234" s="41">
        <f>AT233*(1+AR$4/12)</f>
        <v>0</v>
      </c>
      <c r="AR234" s="41">
        <f>MAX(0,AQ234-AS$4)</f>
        <v>0</v>
      </c>
      <c r="AS234" s="41">
        <f>AO234+AR234</f>
        <v>0</v>
      </c>
      <c r="AT234" s="41">
        <f>MAX(0,MIN(AR234,AS234-$C234))</f>
        <v>0</v>
      </c>
    </row>
    <row r="235">
      <c r="A235" s="40" t="n">
        <v>229</v>
      </c>
      <c r="B235" s="40" t="str">
        <f>CHOOSE(MONTH(EDATE('4 Дългове'!$D$20,A235-1)),"януари","февруари","март","април","май","юни","юли","август","септември","октомври","ноември","декември")&amp;" "&amp;YEAR(EDATE('4 Дългове'!$D$20,A235-1))&amp;" г."</f>
        <v>ноември 2045 г.</v>
      </c>
      <c r="C235" s="41">
        <f>$C$4-(G235+K235+O235+S235+W235+AA235+AE235+AI235+AM235+AQ235)+(H235+L235+P235+T235+X235+AB235+AF235+AJ235+AN235+AR235)</f>
        <v>470</v>
      </c>
      <c r="D235" s="41">
        <f>(G235+K235+O235+S235+W235+AA235+AE235+AI235+AM235+AQ235)-(J234+N234+R234+V234+Z234+AD234+AH234+AL234+AP234+AT234)</f>
        <v>0</v>
      </c>
      <c r="E235" s="41">
        <f>J235+N235+R235+V235+Z235+AD235+AH235+AL235+AP235+AT235</f>
        <v>0</v>
      </c>
      <c r="F235" s="40" t="str">
        <f>IF(AND(E235&lt;0.005,E234&gt;=0.005),A235,"")</f>
        <v/>
      </c>
      <c r="G235" s="41">
        <f>J234*(1+H$4/12)</f>
        <v>0</v>
      </c>
      <c r="H235" s="41">
        <f>MAX(0,G235-I$4)</f>
        <v>0</v>
      </c>
      <c r="I235" s="41">
        <f>H235</f>
        <v>0</v>
      </c>
      <c r="J235" s="41">
        <f>MAX(0,MIN(H235,I235-$C235))</f>
        <v>0</v>
      </c>
      <c r="K235" s="41">
        <f>N234*(1+L$4/12)</f>
        <v>0</v>
      </c>
      <c r="L235" s="41">
        <f>MAX(0,K235-M$4)</f>
        <v>0</v>
      </c>
      <c r="M235" s="41">
        <f>I235+L235</f>
        <v>0</v>
      </c>
      <c r="N235" s="41">
        <f>MAX(0,MIN(L235,M235-$C235))</f>
        <v>0</v>
      </c>
      <c r="O235" s="41">
        <f>R234*(1+P$4/12)</f>
        <v>0</v>
      </c>
      <c r="P235" s="41">
        <f>MAX(0,O235-Q$4)</f>
        <v>0</v>
      </c>
      <c r="Q235" s="41">
        <f>M235+P235</f>
        <v>0</v>
      </c>
      <c r="R235" s="41">
        <f>MAX(0,MIN(P235,Q235-$C235))</f>
        <v>0</v>
      </c>
      <c r="S235" s="41">
        <f>V234*(1+T$4/12)</f>
        <v>0</v>
      </c>
      <c r="T235" s="41">
        <f>MAX(0,S235-U$4)</f>
        <v>0</v>
      </c>
      <c r="U235" s="41">
        <f>Q235+T235</f>
        <v>0</v>
      </c>
      <c r="V235" s="41">
        <f>MAX(0,MIN(T235,U235-$C235))</f>
        <v>0</v>
      </c>
      <c r="W235" s="41">
        <f>Z234*(1+X$4/12)</f>
        <v>0</v>
      </c>
      <c r="X235" s="41">
        <f>MAX(0,W235-Y$4)</f>
        <v>0</v>
      </c>
      <c r="Y235" s="41">
        <f>U235+X235</f>
        <v>0</v>
      </c>
      <c r="Z235" s="41">
        <f>MAX(0,MIN(X235,Y235-$C235))</f>
        <v>0</v>
      </c>
      <c r="AA235" s="41">
        <f>AD234*(1+AB$4/12)</f>
        <v>0</v>
      </c>
      <c r="AB235" s="41">
        <f>MAX(0,AA235-AC$4)</f>
        <v>0</v>
      </c>
      <c r="AC235" s="41">
        <f>Y235+AB235</f>
        <v>0</v>
      </c>
      <c r="AD235" s="41">
        <f>MAX(0,MIN(AB235,AC235-$C235))</f>
        <v>0</v>
      </c>
      <c r="AE235" s="41">
        <f>AH234*(1+AF$4/12)</f>
        <v>0</v>
      </c>
      <c r="AF235" s="41">
        <f>MAX(0,AE235-AG$4)</f>
        <v>0</v>
      </c>
      <c r="AG235" s="41">
        <f>AC235+AF235</f>
        <v>0</v>
      </c>
      <c r="AH235" s="41">
        <f>MAX(0,MIN(AF235,AG235-$C235))</f>
        <v>0</v>
      </c>
      <c r="AI235" s="41">
        <f>AL234*(1+AJ$4/12)</f>
        <v>0</v>
      </c>
      <c r="AJ235" s="41">
        <f>MAX(0,AI235-AK$4)</f>
        <v>0</v>
      </c>
      <c r="AK235" s="41">
        <f>AG235+AJ235</f>
        <v>0</v>
      </c>
      <c r="AL235" s="41">
        <f>MAX(0,MIN(AJ235,AK235-$C235))</f>
        <v>0</v>
      </c>
      <c r="AM235" s="41">
        <f>AP234*(1+AN$4/12)</f>
        <v>0</v>
      </c>
      <c r="AN235" s="41">
        <f>MAX(0,AM235-AO$4)</f>
        <v>0</v>
      </c>
      <c r="AO235" s="41">
        <f>AK235+AN235</f>
        <v>0</v>
      </c>
      <c r="AP235" s="41">
        <f>MAX(0,MIN(AN235,AO235-$C235))</f>
        <v>0</v>
      </c>
      <c r="AQ235" s="41">
        <f>AT234*(1+AR$4/12)</f>
        <v>0</v>
      </c>
      <c r="AR235" s="41">
        <f>MAX(0,AQ235-AS$4)</f>
        <v>0</v>
      </c>
      <c r="AS235" s="41">
        <f>AO235+AR235</f>
        <v>0</v>
      </c>
      <c r="AT235" s="41">
        <f>MAX(0,MIN(AR235,AS235-$C235))</f>
        <v>0</v>
      </c>
    </row>
    <row r="236">
      <c r="A236" s="40" t="n">
        <v>230</v>
      </c>
      <c r="B236" s="40" t="str">
        <f>CHOOSE(MONTH(EDATE('4 Дългове'!$D$20,A236-1)),"януари","февруари","март","април","май","юни","юли","август","септември","октомври","ноември","декември")&amp;" "&amp;YEAR(EDATE('4 Дългове'!$D$20,A236-1))&amp;" г."</f>
        <v>декември 2045 г.</v>
      </c>
      <c r="C236" s="41">
        <f>$C$4-(G236+K236+O236+S236+W236+AA236+AE236+AI236+AM236+AQ236)+(H236+L236+P236+T236+X236+AB236+AF236+AJ236+AN236+AR236)</f>
        <v>470</v>
      </c>
      <c r="D236" s="41">
        <f>(G236+K236+O236+S236+W236+AA236+AE236+AI236+AM236+AQ236)-(J235+N235+R235+V235+Z235+AD235+AH235+AL235+AP235+AT235)</f>
        <v>0</v>
      </c>
      <c r="E236" s="41">
        <f>J236+N236+R236+V236+Z236+AD236+AH236+AL236+AP236+AT236</f>
        <v>0</v>
      </c>
      <c r="F236" s="40" t="str">
        <f>IF(AND(E236&lt;0.005,E235&gt;=0.005),A236,"")</f>
        <v/>
      </c>
      <c r="G236" s="41">
        <f>J235*(1+H$4/12)</f>
        <v>0</v>
      </c>
      <c r="H236" s="41">
        <f>MAX(0,G236-I$4)</f>
        <v>0</v>
      </c>
      <c r="I236" s="41">
        <f>H236</f>
        <v>0</v>
      </c>
      <c r="J236" s="41">
        <f>MAX(0,MIN(H236,I236-$C236))</f>
        <v>0</v>
      </c>
      <c r="K236" s="41">
        <f>N235*(1+L$4/12)</f>
        <v>0</v>
      </c>
      <c r="L236" s="41">
        <f>MAX(0,K236-M$4)</f>
        <v>0</v>
      </c>
      <c r="M236" s="41">
        <f>I236+L236</f>
        <v>0</v>
      </c>
      <c r="N236" s="41">
        <f>MAX(0,MIN(L236,M236-$C236))</f>
        <v>0</v>
      </c>
      <c r="O236" s="41">
        <f>R235*(1+P$4/12)</f>
        <v>0</v>
      </c>
      <c r="P236" s="41">
        <f>MAX(0,O236-Q$4)</f>
        <v>0</v>
      </c>
      <c r="Q236" s="41">
        <f>M236+P236</f>
        <v>0</v>
      </c>
      <c r="R236" s="41">
        <f>MAX(0,MIN(P236,Q236-$C236))</f>
        <v>0</v>
      </c>
      <c r="S236" s="41">
        <f>V235*(1+T$4/12)</f>
        <v>0</v>
      </c>
      <c r="T236" s="41">
        <f>MAX(0,S236-U$4)</f>
        <v>0</v>
      </c>
      <c r="U236" s="41">
        <f>Q236+T236</f>
        <v>0</v>
      </c>
      <c r="V236" s="41">
        <f>MAX(0,MIN(T236,U236-$C236))</f>
        <v>0</v>
      </c>
      <c r="W236" s="41">
        <f>Z235*(1+X$4/12)</f>
        <v>0</v>
      </c>
      <c r="X236" s="41">
        <f>MAX(0,W236-Y$4)</f>
        <v>0</v>
      </c>
      <c r="Y236" s="41">
        <f>U236+X236</f>
        <v>0</v>
      </c>
      <c r="Z236" s="41">
        <f>MAX(0,MIN(X236,Y236-$C236))</f>
        <v>0</v>
      </c>
      <c r="AA236" s="41">
        <f>AD235*(1+AB$4/12)</f>
        <v>0</v>
      </c>
      <c r="AB236" s="41">
        <f>MAX(0,AA236-AC$4)</f>
        <v>0</v>
      </c>
      <c r="AC236" s="41">
        <f>Y236+AB236</f>
        <v>0</v>
      </c>
      <c r="AD236" s="41">
        <f>MAX(0,MIN(AB236,AC236-$C236))</f>
        <v>0</v>
      </c>
      <c r="AE236" s="41">
        <f>AH235*(1+AF$4/12)</f>
        <v>0</v>
      </c>
      <c r="AF236" s="41">
        <f>MAX(0,AE236-AG$4)</f>
        <v>0</v>
      </c>
      <c r="AG236" s="41">
        <f>AC236+AF236</f>
        <v>0</v>
      </c>
      <c r="AH236" s="41">
        <f>MAX(0,MIN(AF236,AG236-$C236))</f>
        <v>0</v>
      </c>
      <c r="AI236" s="41">
        <f>AL235*(1+AJ$4/12)</f>
        <v>0</v>
      </c>
      <c r="AJ236" s="41">
        <f>MAX(0,AI236-AK$4)</f>
        <v>0</v>
      </c>
      <c r="AK236" s="41">
        <f>AG236+AJ236</f>
        <v>0</v>
      </c>
      <c r="AL236" s="41">
        <f>MAX(0,MIN(AJ236,AK236-$C236))</f>
        <v>0</v>
      </c>
      <c r="AM236" s="41">
        <f>AP235*(1+AN$4/12)</f>
        <v>0</v>
      </c>
      <c r="AN236" s="41">
        <f>MAX(0,AM236-AO$4)</f>
        <v>0</v>
      </c>
      <c r="AO236" s="41">
        <f>AK236+AN236</f>
        <v>0</v>
      </c>
      <c r="AP236" s="41">
        <f>MAX(0,MIN(AN236,AO236-$C236))</f>
        <v>0</v>
      </c>
      <c r="AQ236" s="41">
        <f>AT235*(1+AR$4/12)</f>
        <v>0</v>
      </c>
      <c r="AR236" s="41">
        <f>MAX(0,AQ236-AS$4)</f>
        <v>0</v>
      </c>
      <c r="AS236" s="41">
        <f>AO236+AR236</f>
        <v>0</v>
      </c>
      <c r="AT236" s="41">
        <f>MAX(0,MIN(AR236,AS236-$C236))</f>
        <v>0</v>
      </c>
    </row>
    <row r="237">
      <c r="A237" s="40" t="n">
        <v>231</v>
      </c>
      <c r="B237" s="40" t="str">
        <f>CHOOSE(MONTH(EDATE('4 Дългове'!$D$20,A237-1)),"януари","февруари","март","април","май","юни","юли","август","септември","октомври","ноември","декември")&amp;" "&amp;YEAR(EDATE('4 Дългове'!$D$20,A237-1))&amp;" г."</f>
        <v>януари 2046 г.</v>
      </c>
      <c r="C237" s="41">
        <f>$C$4-(G237+K237+O237+S237+W237+AA237+AE237+AI237+AM237+AQ237)+(H237+L237+P237+T237+X237+AB237+AF237+AJ237+AN237+AR237)</f>
        <v>470</v>
      </c>
      <c r="D237" s="41">
        <f>(G237+K237+O237+S237+W237+AA237+AE237+AI237+AM237+AQ237)-(J236+N236+R236+V236+Z236+AD236+AH236+AL236+AP236+AT236)</f>
        <v>0</v>
      </c>
      <c r="E237" s="41">
        <f>J237+N237+R237+V237+Z237+AD237+AH237+AL237+AP237+AT237</f>
        <v>0</v>
      </c>
      <c r="F237" s="40" t="str">
        <f>IF(AND(E237&lt;0.005,E236&gt;=0.005),A237,"")</f>
        <v/>
      </c>
      <c r="G237" s="41">
        <f>J236*(1+H$4/12)</f>
        <v>0</v>
      </c>
      <c r="H237" s="41">
        <f>MAX(0,G237-I$4)</f>
        <v>0</v>
      </c>
      <c r="I237" s="41">
        <f>H237</f>
        <v>0</v>
      </c>
      <c r="J237" s="41">
        <f>MAX(0,MIN(H237,I237-$C237))</f>
        <v>0</v>
      </c>
      <c r="K237" s="41">
        <f>N236*(1+L$4/12)</f>
        <v>0</v>
      </c>
      <c r="L237" s="41">
        <f>MAX(0,K237-M$4)</f>
        <v>0</v>
      </c>
      <c r="M237" s="41">
        <f>I237+L237</f>
        <v>0</v>
      </c>
      <c r="N237" s="41">
        <f>MAX(0,MIN(L237,M237-$C237))</f>
        <v>0</v>
      </c>
      <c r="O237" s="41">
        <f>R236*(1+P$4/12)</f>
        <v>0</v>
      </c>
      <c r="P237" s="41">
        <f>MAX(0,O237-Q$4)</f>
        <v>0</v>
      </c>
      <c r="Q237" s="41">
        <f>M237+P237</f>
        <v>0</v>
      </c>
      <c r="R237" s="41">
        <f>MAX(0,MIN(P237,Q237-$C237))</f>
        <v>0</v>
      </c>
      <c r="S237" s="41">
        <f>V236*(1+T$4/12)</f>
        <v>0</v>
      </c>
      <c r="T237" s="41">
        <f>MAX(0,S237-U$4)</f>
        <v>0</v>
      </c>
      <c r="U237" s="41">
        <f>Q237+T237</f>
        <v>0</v>
      </c>
      <c r="V237" s="41">
        <f>MAX(0,MIN(T237,U237-$C237))</f>
        <v>0</v>
      </c>
      <c r="W237" s="41">
        <f>Z236*(1+X$4/12)</f>
        <v>0</v>
      </c>
      <c r="X237" s="41">
        <f>MAX(0,W237-Y$4)</f>
        <v>0</v>
      </c>
      <c r="Y237" s="41">
        <f>U237+X237</f>
        <v>0</v>
      </c>
      <c r="Z237" s="41">
        <f>MAX(0,MIN(X237,Y237-$C237))</f>
        <v>0</v>
      </c>
      <c r="AA237" s="41">
        <f>AD236*(1+AB$4/12)</f>
        <v>0</v>
      </c>
      <c r="AB237" s="41">
        <f>MAX(0,AA237-AC$4)</f>
        <v>0</v>
      </c>
      <c r="AC237" s="41">
        <f>Y237+AB237</f>
        <v>0</v>
      </c>
      <c r="AD237" s="41">
        <f>MAX(0,MIN(AB237,AC237-$C237))</f>
        <v>0</v>
      </c>
      <c r="AE237" s="41">
        <f>AH236*(1+AF$4/12)</f>
        <v>0</v>
      </c>
      <c r="AF237" s="41">
        <f>MAX(0,AE237-AG$4)</f>
        <v>0</v>
      </c>
      <c r="AG237" s="41">
        <f>AC237+AF237</f>
        <v>0</v>
      </c>
      <c r="AH237" s="41">
        <f>MAX(0,MIN(AF237,AG237-$C237))</f>
        <v>0</v>
      </c>
      <c r="AI237" s="41">
        <f>AL236*(1+AJ$4/12)</f>
        <v>0</v>
      </c>
      <c r="AJ237" s="41">
        <f>MAX(0,AI237-AK$4)</f>
        <v>0</v>
      </c>
      <c r="AK237" s="41">
        <f>AG237+AJ237</f>
        <v>0</v>
      </c>
      <c r="AL237" s="41">
        <f>MAX(0,MIN(AJ237,AK237-$C237))</f>
        <v>0</v>
      </c>
      <c r="AM237" s="41">
        <f>AP236*(1+AN$4/12)</f>
        <v>0</v>
      </c>
      <c r="AN237" s="41">
        <f>MAX(0,AM237-AO$4)</f>
        <v>0</v>
      </c>
      <c r="AO237" s="41">
        <f>AK237+AN237</f>
        <v>0</v>
      </c>
      <c r="AP237" s="41">
        <f>MAX(0,MIN(AN237,AO237-$C237))</f>
        <v>0</v>
      </c>
      <c r="AQ237" s="41">
        <f>AT236*(1+AR$4/12)</f>
        <v>0</v>
      </c>
      <c r="AR237" s="41">
        <f>MAX(0,AQ237-AS$4)</f>
        <v>0</v>
      </c>
      <c r="AS237" s="41">
        <f>AO237+AR237</f>
        <v>0</v>
      </c>
      <c r="AT237" s="41">
        <f>MAX(0,MIN(AR237,AS237-$C237))</f>
        <v>0</v>
      </c>
    </row>
    <row r="238">
      <c r="A238" s="40" t="n">
        <v>232</v>
      </c>
      <c r="B238" s="40" t="str">
        <f>CHOOSE(MONTH(EDATE('4 Дългове'!$D$20,A238-1)),"януари","февруари","март","април","май","юни","юли","август","септември","октомври","ноември","декември")&amp;" "&amp;YEAR(EDATE('4 Дългове'!$D$20,A238-1))&amp;" г."</f>
        <v>февруари 2046 г.</v>
      </c>
      <c r="C238" s="41">
        <f>$C$4-(G238+K238+O238+S238+W238+AA238+AE238+AI238+AM238+AQ238)+(H238+L238+P238+T238+X238+AB238+AF238+AJ238+AN238+AR238)</f>
        <v>470</v>
      </c>
      <c r="D238" s="41">
        <f>(G238+K238+O238+S238+W238+AA238+AE238+AI238+AM238+AQ238)-(J237+N237+R237+V237+Z237+AD237+AH237+AL237+AP237+AT237)</f>
        <v>0</v>
      </c>
      <c r="E238" s="41">
        <f>J238+N238+R238+V238+Z238+AD238+AH238+AL238+AP238+AT238</f>
        <v>0</v>
      </c>
      <c r="F238" s="40" t="str">
        <f>IF(AND(E238&lt;0.005,E237&gt;=0.005),A238,"")</f>
        <v/>
      </c>
      <c r="G238" s="41">
        <f>J237*(1+H$4/12)</f>
        <v>0</v>
      </c>
      <c r="H238" s="41">
        <f>MAX(0,G238-I$4)</f>
        <v>0</v>
      </c>
      <c r="I238" s="41">
        <f>H238</f>
        <v>0</v>
      </c>
      <c r="J238" s="41">
        <f>MAX(0,MIN(H238,I238-$C238))</f>
        <v>0</v>
      </c>
      <c r="K238" s="41">
        <f>N237*(1+L$4/12)</f>
        <v>0</v>
      </c>
      <c r="L238" s="41">
        <f>MAX(0,K238-M$4)</f>
        <v>0</v>
      </c>
      <c r="M238" s="41">
        <f>I238+L238</f>
        <v>0</v>
      </c>
      <c r="N238" s="41">
        <f>MAX(0,MIN(L238,M238-$C238))</f>
        <v>0</v>
      </c>
      <c r="O238" s="41">
        <f>R237*(1+P$4/12)</f>
        <v>0</v>
      </c>
      <c r="P238" s="41">
        <f>MAX(0,O238-Q$4)</f>
        <v>0</v>
      </c>
      <c r="Q238" s="41">
        <f>M238+P238</f>
        <v>0</v>
      </c>
      <c r="R238" s="41">
        <f>MAX(0,MIN(P238,Q238-$C238))</f>
        <v>0</v>
      </c>
      <c r="S238" s="41">
        <f>V237*(1+T$4/12)</f>
        <v>0</v>
      </c>
      <c r="T238" s="41">
        <f>MAX(0,S238-U$4)</f>
        <v>0</v>
      </c>
      <c r="U238" s="41">
        <f>Q238+T238</f>
        <v>0</v>
      </c>
      <c r="V238" s="41">
        <f>MAX(0,MIN(T238,U238-$C238))</f>
        <v>0</v>
      </c>
      <c r="W238" s="41">
        <f>Z237*(1+X$4/12)</f>
        <v>0</v>
      </c>
      <c r="X238" s="41">
        <f>MAX(0,W238-Y$4)</f>
        <v>0</v>
      </c>
      <c r="Y238" s="41">
        <f>U238+X238</f>
        <v>0</v>
      </c>
      <c r="Z238" s="41">
        <f>MAX(0,MIN(X238,Y238-$C238))</f>
        <v>0</v>
      </c>
      <c r="AA238" s="41">
        <f>AD237*(1+AB$4/12)</f>
        <v>0</v>
      </c>
      <c r="AB238" s="41">
        <f>MAX(0,AA238-AC$4)</f>
        <v>0</v>
      </c>
      <c r="AC238" s="41">
        <f>Y238+AB238</f>
        <v>0</v>
      </c>
      <c r="AD238" s="41">
        <f>MAX(0,MIN(AB238,AC238-$C238))</f>
        <v>0</v>
      </c>
      <c r="AE238" s="41">
        <f>AH237*(1+AF$4/12)</f>
        <v>0</v>
      </c>
      <c r="AF238" s="41">
        <f>MAX(0,AE238-AG$4)</f>
        <v>0</v>
      </c>
      <c r="AG238" s="41">
        <f>AC238+AF238</f>
        <v>0</v>
      </c>
      <c r="AH238" s="41">
        <f>MAX(0,MIN(AF238,AG238-$C238))</f>
        <v>0</v>
      </c>
      <c r="AI238" s="41">
        <f>AL237*(1+AJ$4/12)</f>
        <v>0</v>
      </c>
      <c r="AJ238" s="41">
        <f>MAX(0,AI238-AK$4)</f>
        <v>0</v>
      </c>
      <c r="AK238" s="41">
        <f>AG238+AJ238</f>
        <v>0</v>
      </c>
      <c r="AL238" s="41">
        <f>MAX(0,MIN(AJ238,AK238-$C238))</f>
        <v>0</v>
      </c>
      <c r="AM238" s="41">
        <f>AP237*(1+AN$4/12)</f>
        <v>0</v>
      </c>
      <c r="AN238" s="41">
        <f>MAX(0,AM238-AO$4)</f>
        <v>0</v>
      </c>
      <c r="AO238" s="41">
        <f>AK238+AN238</f>
        <v>0</v>
      </c>
      <c r="AP238" s="41">
        <f>MAX(0,MIN(AN238,AO238-$C238))</f>
        <v>0</v>
      </c>
      <c r="AQ238" s="41">
        <f>AT237*(1+AR$4/12)</f>
        <v>0</v>
      </c>
      <c r="AR238" s="41">
        <f>MAX(0,AQ238-AS$4)</f>
        <v>0</v>
      </c>
      <c r="AS238" s="41">
        <f>AO238+AR238</f>
        <v>0</v>
      </c>
      <c r="AT238" s="41">
        <f>MAX(0,MIN(AR238,AS238-$C238))</f>
        <v>0</v>
      </c>
    </row>
    <row r="239">
      <c r="A239" s="40" t="n">
        <v>233</v>
      </c>
      <c r="B239" s="40" t="str">
        <f>CHOOSE(MONTH(EDATE('4 Дългове'!$D$20,A239-1)),"януари","февруари","март","април","май","юни","юли","август","септември","октомври","ноември","декември")&amp;" "&amp;YEAR(EDATE('4 Дългове'!$D$20,A239-1))&amp;" г."</f>
        <v>март 2046 г.</v>
      </c>
      <c r="C239" s="41">
        <f>$C$4-(G239+K239+O239+S239+W239+AA239+AE239+AI239+AM239+AQ239)+(H239+L239+P239+T239+X239+AB239+AF239+AJ239+AN239+AR239)</f>
        <v>470</v>
      </c>
      <c r="D239" s="41">
        <f>(G239+K239+O239+S239+W239+AA239+AE239+AI239+AM239+AQ239)-(J238+N238+R238+V238+Z238+AD238+AH238+AL238+AP238+AT238)</f>
        <v>0</v>
      </c>
      <c r="E239" s="41">
        <f>J239+N239+R239+V239+Z239+AD239+AH239+AL239+AP239+AT239</f>
        <v>0</v>
      </c>
      <c r="F239" s="40" t="str">
        <f>IF(AND(E239&lt;0.005,E238&gt;=0.005),A239,"")</f>
        <v/>
      </c>
      <c r="G239" s="41">
        <f>J238*(1+H$4/12)</f>
        <v>0</v>
      </c>
      <c r="H239" s="41">
        <f>MAX(0,G239-I$4)</f>
        <v>0</v>
      </c>
      <c r="I239" s="41">
        <f>H239</f>
        <v>0</v>
      </c>
      <c r="J239" s="41">
        <f>MAX(0,MIN(H239,I239-$C239))</f>
        <v>0</v>
      </c>
      <c r="K239" s="41">
        <f>N238*(1+L$4/12)</f>
        <v>0</v>
      </c>
      <c r="L239" s="41">
        <f>MAX(0,K239-M$4)</f>
        <v>0</v>
      </c>
      <c r="M239" s="41">
        <f>I239+L239</f>
        <v>0</v>
      </c>
      <c r="N239" s="41">
        <f>MAX(0,MIN(L239,M239-$C239))</f>
        <v>0</v>
      </c>
      <c r="O239" s="41">
        <f>R238*(1+P$4/12)</f>
        <v>0</v>
      </c>
      <c r="P239" s="41">
        <f>MAX(0,O239-Q$4)</f>
        <v>0</v>
      </c>
      <c r="Q239" s="41">
        <f>M239+P239</f>
        <v>0</v>
      </c>
      <c r="R239" s="41">
        <f>MAX(0,MIN(P239,Q239-$C239))</f>
        <v>0</v>
      </c>
      <c r="S239" s="41">
        <f>V238*(1+T$4/12)</f>
        <v>0</v>
      </c>
      <c r="T239" s="41">
        <f>MAX(0,S239-U$4)</f>
        <v>0</v>
      </c>
      <c r="U239" s="41">
        <f>Q239+T239</f>
        <v>0</v>
      </c>
      <c r="V239" s="41">
        <f>MAX(0,MIN(T239,U239-$C239))</f>
        <v>0</v>
      </c>
      <c r="W239" s="41">
        <f>Z238*(1+X$4/12)</f>
        <v>0</v>
      </c>
      <c r="X239" s="41">
        <f>MAX(0,W239-Y$4)</f>
        <v>0</v>
      </c>
      <c r="Y239" s="41">
        <f>U239+X239</f>
        <v>0</v>
      </c>
      <c r="Z239" s="41">
        <f>MAX(0,MIN(X239,Y239-$C239))</f>
        <v>0</v>
      </c>
      <c r="AA239" s="41">
        <f>AD238*(1+AB$4/12)</f>
        <v>0</v>
      </c>
      <c r="AB239" s="41">
        <f>MAX(0,AA239-AC$4)</f>
        <v>0</v>
      </c>
      <c r="AC239" s="41">
        <f>Y239+AB239</f>
        <v>0</v>
      </c>
      <c r="AD239" s="41">
        <f>MAX(0,MIN(AB239,AC239-$C239))</f>
        <v>0</v>
      </c>
      <c r="AE239" s="41">
        <f>AH238*(1+AF$4/12)</f>
        <v>0</v>
      </c>
      <c r="AF239" s="41">
        <f>MAX(0,AE239-AG$4)</f>
        <v>0</v>
      </c>
      <c r="AG239" s="41">
        <f>AC239+AF239</f>
        <v>0</v>
      </c>
      <c r="AH239" s="41">
        <f>MAX(0,MIN(AF239,AG239-$C239))</f>
        <v>0</v>
      </c>
      <c r="AI239" s="41">
        <f>AL238*(1+AJ$4/12)</f>
        <v>0</v>
      </c>
      <c r="AJ239" s="41">
        <f>MAX(0,AI239-AK$4)</f>
        <v>0</v>
      </c>
      <c r="AK239" s="41">
        <f>AG239+AJ239</f>
        <v>0</v>
      </c>
      <c r="AL239" s="41">
        <f>MAX(0,MIN(AJ239,AK239-$C239))</f>
        <v>0</v>
      </c>
      <c r="AM239" s="41">
        <f>AP238*(1+AN$4/12)</f>
        <v>0</v>
      </c>
      <c r="AN239" s="41">
        <f>MAX(0,AM239-AO$4)</f>
        <v>0</v>
      </c>
      <c r="AO239" s="41">
        <f>AK239+AN239</f>
        <v>0</v>
      </c>
      <c r="AP239" s="41">
        <f>MAX(0,MIN(AN239,AO239-$C239))</f>
        <v>0</v>
      </c>
      <c r="AQ239" s="41">
        <f>AT238*(1+AR$4/12)</f>
        <v>0</v>
      </c>
      <c r="AR239" s="41">
        <f>MAX(0,AQ239-AS$4)</f>
        <v>0</v>
      </c>
      <c r="AS239" s="41">
        <f>AO239+AR239</f>
        <v>0</v>
      </c>
      <c r="AT239" s="41">
        <f>MAX(0,MIN(AR239,AS239-$C239))</f>
        <v>0</v>
      </c>
    </row>
    <row r="240">
      <c r="A240" s="40" t="n">
        <v>234</v>
      </c>
      <c r="B240" s="40" t="str">
        <f>CHOOSE(MONTH(EDATE('4 Дългове'!$D$20,A240-1)),"януари","февруари","март","април","май","юни","юли","август","септември","октомври","ноември","декември")&amp;" "&amp;YEAR(EDATE('4 Дългове'!$D$20,A240-1))&amp;" г."</f>
        <v>април 2046 г.</v>
      </c>
      <c r="C240" s="41">
        <f>$C$4-(G240+K240+O240+S240+W240+AA240+AE240+AI240+AM240+AQ240)+(H240+L240+P240+T240+X240+AB240+AF240+AJ240+AN240+AR240)</f>
        <v>470</v>
      </c>
      <c r="D240" s="41">
        <f>(G240+K240+O240+S240+W240+AA240+AE240+AI240+AM240+AQ240)-(J239+N239+R239+V239+Z239+AD239+AH239+AL239+AP239+AT239)</f>
        <v>0</v>
      </c>
      <c r="E240" s="41">
        <f>J240+N240+R240+V240+Z240+AD240+AH240+AL240+AP240+AT240</f>
        <v>0</v>
      </c>
      <c r="F240" s="40" t="str">
        <f>IF(AND(E240&lt;0.005,E239&gt;=0.005),A240,"")</f>
        <v/>
      </c>
      <c r="G240" s="41">
        <f>J239*(1+H$4/12)</f>
        <v>0</v>
      </c>
      <c r="H240" s="41">
        <f>MAX(0,G240-I$4)</f>
        <v>0</v>
      </c>
      <c r="I240" s="41">
        <f>H240</f>
        <v>0</v>
      </c>
      <c r="J240" s="41">
        <f>MAX(0,MIN(H240,I240-$C240))</f>
        <v>0</v>
      </c>
      <c r="K240" s="41">
        <f>N239*(1+L$4/12)</f>
        <v>0</v>
      </c>
      <c r="L240" s="41">
        <f>MAX(0,K240-M$4)</f>
        <v>0</v>
      </c>
      <c r="M240" s="41">
        <f>I240+L240</f>
        <v>0</v>
      </c>
      <c r="N240" s="41">
        <f>MAX(0,MIN(L240,M240-$C240))</f>
        <v>0</v>
      </c>
      <c r="O240" s="41">
        <f>R239*(1+P$4/12)</f>
        <v>0</v>
      </c>
      <c r="P240" s="41">
        <f>MAX(0,O240-Q$4)</f>
        <v>0</v>
      </c>
      <c r="Q240" s="41">
        <f>M240+P240</f>
        <v>0</v>
      </c>
      <c r="R240" s="41">
        <f>MAX(0,MIN(P240,Q240-$C240))</f>
        <v>0</v>
      </c>
      <c r="S240" s="41">
        <f>V239*(1+T$4/12)</f>
        <v>0</v>
      </c>
      <c r="T240" s="41">
        <f>MAX(0,S240-U$4)</f>
        <v>0</v>
      </c>
      <c r="U240" s="41">
        <f>Q240+T240</f>
        <v>0</v>
      </c>
      <c r="V240" s="41">
        <f>MAX(0,MIN(T240,U240-$C240))</f>
        <v>0</v>
      </c>
      <c r="W240" s="41">
        <f>Z239*(1+X$4/12)</f>
        <v>0</v>
      </c>
      <c r="X240" s="41">
        <f>MAX(0,W240-Y$4)</f>
        <v>0</v>
      </c>
      <c r="Y240" s="41">
        <f>U240+X240</f>
        <v>0</v>
      </c>
      <c r="Z240" s="41">
        <f>MAX(0,MIN(X240,Y240-$C240))</f>
        <v>0</v>
      </c>
      <c r="AA240" s="41">
        <f>AD239*(1+AB$4/12)</f>
        <v>0</v>
      </c>
      <c r="AB240" s="41">
        <f>MAX(0,AA240-AC$4)</f>
        <v>0</v>
      </c>
      <c r="AC240" s="41">
        <f>Y240+AB240</f>
        <v>0</v>
      </c>
      <c r="AD240" s="41">
        <f>MAX(0,MIN(AB240,AC240-$C240))</f>
        <v>0</v>
      </c>
      <c r="AE240" s="41">
        <f>AH239*(1+AF$4/12)</f>
        <v>0</v>
      </c>
      <c r="AF240" s="41">
        <f>MAX(0,AE240-AG$4)</f>
        <v>0</v>
      </c>
      <c r="AG240" s="41">
        <f>AC240+AF240</f>
        <v>0</v>
      </c>
      <c r="AH240" s="41">
        <f>MAX(0,MIN(AF240,AG240-$C240))</f>
        <v>0</v>
      </c>
      <c r="AI240" s="41">
        <f>AL239*(1+AJ$4/12)</f>
        <v>0</v>
      </c>
      <c r="AJ240" s="41">
        <f>MAX(0,AI240-AK$4)</f>
        <v>0</v>
      </c>
      <c r="AK240" s="41">
        <f>AG240+AJ240</f>
        <v>0</v>
      </c>
      <c r="AL240" s="41">
        <f>MAX(0,MIN(AJ240,AK240-$C240))</f>
        <v>0</v>
      </c>
      <c r="AM240" s="41">
        <f>AP239*(1+AN$4/12)</f>
        <v>0</v>
      </c>
      <c r="AN240" s="41">
        <f>MAX(0,AM240-AO$4)</f>
        <v>0</v>
      </c>
      <c r="AO240" s="41">
        <f>AK240+AN240</f>
        <v>0</v>
      </c>
      <c r="AP240" s="41">
        <f>MAX(0,MIN(AN240,AO240-$C240))</f>
        <v>0</v>
      </c>
      <c r="AQ240" s="41">
        <f>AT239*(1+AR$4/12)</f>
        <v>0</v>
      </c>
      <c r="AR240" s="41">
        <f>MAX(0,AQ240-AS$4)</f>
        <v>0</v>
      </c>
      <c r="AS240" s="41">
        <f>AO240+AR240</f>
        <v>0</v>
      </c>
      <c r="AT240" s="41">
        <f>MAX(0,MIN(AR240,AS240-$C240))</f>
        <v>0</v>
      </c>
    </row>
    <row r="241">
      <c r="A241" s="40" t="n">
        <v>235</v>
      </c>
      <c r="B241" s="40" t="str">
        <f>CHOOSE(MONTH(EDATE('4 Дългове'!$D$20,A241-1)),"януари","февруари","март","април","май","юни","юли","август","септември","октомври","ноември","декември")&amp;" "&amp;YEAR(EDATE('4 Дългове'!$D$20,A241-1))&amp;" г."</f>
        <v>май 2046 г.</v>
      </c>
      <c r="C241" s="41">
        <f>$C$4-(G241+K241+O241+S241+W241+AA241+AE241+AI241+AM241+AQ241)+(H241+L241+P241+T241+X241+AB241+AF241+AJ241+AN241+AR241)</f>
        <v>470</v>
      </c>
      <c r="D241" s="41">
        <f>(G241+K241+O241+S241+W241+AA241+AE241+AI241+AM241+AQ241)-(J240+N240+R240+V240+Z240+AD240+AH240+AL240+AP240+AT240)</f>
        <v>0</v>
      </c>
      <c r="E241" s="41">
        <f>J241+N241+R241+V241+Z241+AD241+AH241+AL241+AP241+AT241</f>
        <v>0</v>
      </c>
      <c r="F241" s="40" t="str">
        <f>IF(AND(E241&lt;0.005,E240&gt;=0.005),A241,"")</f>
        <v/>
      </c>
      <c r="G241" s="41">
        <f>J240*(1+H$4/12)</f>
        <v>0</v>
      </c>
      <c r="H241" s="41">
        <f>MAX(0,G241-I$4)</f>
        <v>0</v>
      </c>
      <c r="I241" s="41">
        <f>H241</f>
        <v>0</v>
      </c>
      <c r="J241" s="41">
        <f>MAX(0,MIN(H241,I241-$C241))</f>
        <v>0</v>
      </c>
      <c r="K241" s="41">
        <f>N240*(1+L$4/12)</f>
        <v>0</v>
      </c>
      <c r="L241" s="41">
        <f>MAX(0,K241-M$4)</f>
        <v>0</v>
      </c>
      <c r="M241" s="41">
        <f>I241+L241</f>
        <v>0</v>
      </c>
      <c r="N241" s="41">
        <f>MAX(0,MIN(L241,M241-$C241))</f>
        <v>0</v>
      </c>
      <c r="O241" s="41">
        <f>R240*(1+P$4/12)</f>
        <v>0</v>
      </c>
      <c r="P241" s="41">
        <f>MAX(0,O241-Q$4)</f>
        <v>0</v>
      </c>
      <c r="Q241" s="41">
        <f>M241+P241</f>
        <v>0</v>
      </c>
      <c r="R241" s="41">
        <f>MAX(0,MIN(P241,Q241-$C241))</f>
        <v>0</v>
      </c>
      <c r="S241" s="41">
        <f>V240*(1+T$4/12)</f>
        <v>0</v>
      </c>
      <c r="T241" s="41">
        <f>MAX(0,S241-U$4)</f>
        <v>0</v>
      </c>
      <c r="U241" s="41">
        <f>Q241+T241</f>
        <v>0</v>
      </c>
      <c r="V241" s="41">
        <f>MAX(0,MIN(T241,U241-$C241))</f>
        <v>0</v>
      </c>
      <c r="W241" s="41">
        <f>Z240*(1+X$4/12)</f>
        <v>0</v>
      </c>
      <c r="X241" s="41">
        <f>MAX(0,W241-Y$4)</f>
        <v>0</v>
      </c>
      <c r="Y241" s="41">
        <f>U241+X241</f>
        <v>0</v>
      </c>
      <c r="Z241" s="41">
        <f>MAX(0,MIN(X241,Y241-$C241))</f>
        <v>0</v>
      </c>
      <c r="AA241" s="41">
        <f>AD240*(1+AB$4/12)</f>
        <v>0</v>
      </c>
      <c r="AB241" s="41">
        <f>MAX(0,AA241-AC$4)</f>
        <v>0</v>
      </c>
      <c r="AC241" s="41">
        <f>Y241+AB241</f>
        <v>0</v>
      </c>
      <c r="AD241" s="41">
        <f>MAX(0,MIN(AB241,AC241-$C241))</f>
        <v>0</v>
      </c>
      <c r="AE241" s="41">
        <f>AH240*(1+AF$4/12)</f>
        <v>0</v>
      </c>
      <c r="AF241" s="41">
        <f>MAX(0,AE241-AG$4)</f>
        <v>0</v>
      </c>
      <c r="AG241" s="41">
        <f>AC241+AF241</f>
        <v>0</v>
      </c>
      <c r="AH241" s="41">
        <f>MAX(0,MIN(AF241,AG241-$C241))</f>
        <v>0</v>
      </c>
      <c r="AI241" s="41">
        <f>AL240*(1+AJ$4/12)</f>
        <v>0</v>
      </c>
      <c r="AJ241" s="41">
        <f>MAX(0,AI241-AK$4)</f>
        <v>0</v>
      </c>
      <c r="AK241" s="41">
        <f>AG241+AJ241</f>
        <v>0</v>
      </c>
      <c r="AL241" s="41">
        <f>MAX(0,MIN(AJ241,AK241-$C241))</f>
        <v>0</v>
      </c>
      <c r="AM241" s="41">
        <f>AP240*(1+AN$4/12)</f>
        <v>0</v>
      </c>
      <c r="AN241" s="41">
        <f>MAX(0,AM241-AO$4)</f>
        <v>0</v>
      </c>
      <c r="AO241" s="41">
        <f>AK241+AN241</f>
        <v>0</v>
      </c>
      <c r="AP241" s="41">
        <f>MAX(0,MIN(AN241,AO241-$C241))</f>
        <v>0</v>
      </c>
      <c r="AQ241" s="41">
        <f>AT240*(1+AR$4/12)</f>
        <v>0</v>
      </c>
      <c r="AR241" s="41">
        <f>MAX(0,AQ241-AS$4)</f>
        <v>0</v>
      </c>
      <c r="AS241" s="41">
        <f>AO241+AR241</f>
        <v>0</v>
      </c>
      <c r="AT241" s="41">
        <f>MAX(0,MIN(AR241,AS241-$C241))</f>
        <v>0</v>
      </c>
    </row>
    <row r="242">
      <c r="A242" s="40" t="n">
        <v>236</v>
      </c>
      <c r="B242" s="40" t="str">
        <f>CHOOSE(MONTH(EDATE('4 Дългове'!$D$20,A242-1)),"януари","февруари","март","април","май","юни","юли","август","септември","октомври","ноември","декември")&amp;" "&amp;YEAR(EDATE('4 Дългове'!$D$20,A242-1))&amp;" г."</f>
        <v>юни 2046 г.</v>
      </c>
      <c r="C242" s="41">
        <f>$C$4-(G242+K242+O242+S242+W242+AA242+AE242+AI242+AM242+AQ242)+(H242+L242+P242+T242+X242+AB242+AF242+AJ242+AN242+AR242)</f>
        <v>470</v>
      </c>
      <c r="D242" s="41">
        <f>(G242+K242+O242+S242+W242+AA242+AE242+AI242+AM242+AQ242)-(J241+N241+R241+V241+Z241+AD241+AH241+AL241+AP241+AT241)</f>
        <v>0</v>
      </c>
      <c r="E242" s="41">
        <f>J242+N242+R242+V242+Z242+AD242+AH242+AL242+AP242+AT242</f>
        <v>0</v>
      </c>
      <c r="F242" s="40" t="str">
        <f>IF(AND(E242&lt;0.005,E241&gt;=0.005),A242,"")</f>
        <v/>
      </c>
      <c r="G242" s="41">
        <f>J241*(1+H$4/12)</f>
        <v>0</v>
      </c>
      <c r="H242" s="41">
        <f>MAX(0,G242-I$4)</f>
        <v>0</v>
      </c>
      <c r="I242" s="41">
        <f>H242</f>
        <v>0</v>
      </c>
      <c r="J242" s="41">
        <f>MAX(0,MIN(H242,I242-$C242))</f>
        <v>0</v>
      </c>
      <c r="K242" s="41">
        <f>N241*(1+L$4/12)</f>
        <v>0</v>
      </c>
      <c r="L242" s="41">
        <f>MAX(0,K242-M$4)</f>
        <v>0</v>
      </c>
      <c r="M242" s="41">
        <f>I242+L242</f>
        <v>0</v>
      </c>
      <c r="N242" s="41">
        <f>MAX(0,MIN(L242,M242-$C242))</f>
        <v>0</v>
      </c>
      <c r="O242" s="41">
        <f>R241*(1+P$4/12)</f>
        <v>0</v>
      </c>
      <c r="P242" s="41">
        <f>MAX(0,O242-Q$4)</f>
        <v>0</v>
      </c>
      <c r="Q242" s="41">
        <f>M242+P242</f>
        <v>0</v>
      </c>
      <c r="R242" s="41">
        <f>MAX(0,MIN(P242,Q242-$C242))</f>
        <v>0</v>
      </c>
      <c r="S242" s="41">
        <f>V241*(1+T$4/12)</f>
        <v>0</v>
      </c>
      <c r="T242" s="41">
        <f>MAX(0,S242-U$4)</f>
        <v>0</v>
      </c>
      <c r="U242" s="41">
        <f>Q242+T242</f>
        <v>0</v>
      </c>
      <c r="V242" s="41">
        <f>MAX(0,MIN(T242,U242-$C242))</f>
        <v>0</v>
      </c>
      <c r="W242" s="41">
        <f>Z241*(1+X$4/12)</f>
        <v>0</v>
      </c>
      <c r="X242" s="41">
        <f>MAX(0,W242-Y$4)</f>
        <v>0</v>
      </c>
      <c r="Y242" s="41">
        <f>U242+X242</f>
        <v>0</v>
      </c>
      <c r="Z242" s="41">
        <f>MAX(0,MIN(X242,Y242-$C242))</f>
        <v>0</v>
      </c>
      <c r="AA242" s="41">
        <f>AD241*(1+AB$4/12)</f>
        <v>0</v>
      </c>
      <c r="AB242" s="41">
        <f>MAX(0,AA242-AC$4)</f>
        <v>0</v>
      </c>
      <c r="AC242" s="41">
        <f>Y242+AB242</f>
        <v>0</v>
      </c>
      <c r="AD242" s="41">
        <f>MAX(0,MIN(AB242,AC242-$C242))</f>
        <v>0</v>
      </c>
      <c r="AE242" s="41">
        <f>AH241*(1+AF$4/12)</f>
        <v>0</v>
      </c>
      <c r="AF242" s="41">
        <f>MAX(0,AE242-AG$4)</f>
        <v>0</v>
      </c>
      <c r="AG242" s="41">
        <f>AC242+AF242</f>
        <v>0</v>
      </c>
      <c r="AH242" s="41">
        <f>MAX(0,MIN(AF242,AG242-$C242))</f>
        <v>0</v>
      </c>
      <c r="AI242" s="41">
        <f>AL241*(1+AJ$4/12)</f>
        <v>0</v>
      </c>
      <c r="AJ242" s="41">
        <f>MAX(0,AI242-AK$4)</f>
        <v>0</v>
      </c>
      <c r="AK242" s="41">
        <f>AG242+AJ242</f>
        <v>0</v>
      </c>
      <c r="AL242" s="41">
        <f>MAX(0,MIN(AJ242,AK242-$C242))</f>
        <v>0</v>
      </c>
      <c r="AM242" s="41">
        <f>AP241*(1+AN$4/12)</f>
        <v>0</v>
      </c>
      <c r="AN242" s="41">
        <f>MAX(0,AM242-AO$4)</f>
        <v>0</v>
      </c>
      <c r="AO242" s="41">
        <f>AK242+AN242</f>
        <v>0</v>
      </c>
      <c r="AP242" s="41">
        <f>MAX(0,MIN(AN242,AO242-$C242))</f>
        <v>0</v>
      </c>
      <c r="AQ242" s="41">
        <f>AT241*(1+AR$4/12)</f>
        <v>0</v>
      </c>
      <c r="AR242" s="41">
        <f>MAX(0,AQ242-AS$4)</f>
        <v>0</v>
      </c>
      <c r="AS242" s="41">
        <f>AO242+AR242</f>
        <v>0</v>
      </c>
      <c r="AT242" s="41">
        <f>MAX(0,MIN(AR242,AS242-$C242))</f>
        <v>0</v>
      </c>
    </row>
    <row r="243">
      <c r="A243" s="40" t="n">
        <v>237</v>
      </c>
      <c r="B243" s="40" t="str">
        <f>CHOOSE(MONTH(EDATE('4 Дългове'!$D$20,A243-1)),"януари","февруари","март","април","май","юни","юли","август","септември","октомври","ноември","декември")&amp;" "&amp;YEAR(EDATE('4 Дългове'!$D$20,A243-1))&amp;" г."</f>
        <v>юли 2046 г.</v>
      </c>
      <c r="C243" s="41">
        <f>$C$4-(G243+K243+O243+S243+W243+AA243+AE243+AI243+AM243+AQ243)+(H243+L243+P243+T243+X243+AB243+AF243+AJ243+AN243+AR243)</f>
        <v>470</v>
      </c>
      <c r="D243" s="41">
        <f>(G243+K243+O243+S243+W243+AA243+AE243+AI243+AM243+AQ243)-(J242+N242+R242+V242+Z242+AD242+AH242+AL242+AP242+AT242)</f>
        <v>0</v>
      </c>
      <c r="E243" s="41">
        <f>J243+N243+R243+V243+Z243+AD243+AH243+AL243+AP243+AT243</f>
        <v>0</v>
      </c>
      <c r="F243" s="40" t="str">
        <f>IF(AND(E243&lt;0.005,E242&gt;=0.005),A243,"")</f>
        <v/>
      </c>
      <c r="G243" s="41">
        <f>J242*(1+H$4/12)</f>
        <v>0</v>
      </c>
      <c r="H243" s="41">
        <f>MAX(0,G243-I$4)</f>
        <v>0</v>
      </c>
      <c r="I243" s="41">
        <f>H243</f>
        <v>0</v>
      </c>
      <c r="J243" s="41">
        <f>MAX(0,MIN(H243,I243-$C243))</f>
        <v>0</v>
      </c>
      <c r="K243" s="41">
        <f>N242*(1+L$4/12)</f>
        <v>0</v>
      </c>
      <c r="L243" s="41">
        <f>MAX(0,K243-M$4)</f>
        <v>0</v>
      </c>
      <c r="M243" s="41">
        <f>I243+L243</f>
        <v>0</v>
      </c>
      <c r="N243" s="41">
        <f>MAX(0,MIN(L243,M243-$C243))</f>
        <v>0</v>
      </c>
      <c r="O243" s="41">
        <f>R242*(1+P$4/12)</f>
        <v>0</v>
      </c>
      <c r="P243" s="41">
        <f>MAX(0,O243-Q$4)</f>
        <v>0</v>
      </c>
      <c r="Q243" s="41">
        <f>M243+P243</f>
        <v>0</v>
      </c>
      <c r="R243" s="41">
        <f>MAX(0,MIN(P243,Q243-$C243))</f>
        <v>0</v>
      </c>
      <c r="S243" s="41">
        <f>V242*(1+T$4/12)</f>
        <v>0</v>
      </c>
      <c r="T243" s="41">
        <f>MAX(0,S243-U$4)</f>
        <v>0</v>
      </c>
      <c r="U243" s="41">
        <f>Q243+T243</f>
        <v>0</v>
      </c>
      <c r="V243" s="41">
        <f>MAX(0,MIN(T243,U243-$C243))</f>
        <v>0</v>
      </c>
      <c r="W243" s="41">
        <f>Z242*(1+X$4/12)</f>
        <v>0</v>
      </c>
      <c r="X243" s="41">
        <f>MAX(0,W243-Y$4)</f>
        <v>0</v>
      </c>
      <c r="Y243" s="41">
        <f>U243+X243</f>
        <v>0</v>
      </c>
      <c r="Z243" s="41">
        <f>MAX(0,MIN(X243,Y243-$C243))</f>
        <v>0</v>
      </c>
      <c r="AA243" s="41">
        <f>AD242*(1+AB$4/12)</f>
        <v>0</v>
      </c>
      <c r="AB243" s="41">
        <f>MAX(0,AA243-AC$4)</f>
        <v>0</v>
      </c>
      <c r="AC243" s="41">
        <f>Y243+AB243</f>
        <v>0</v>
      </c>
      <c r="AD243" s="41">
        <f>MAX(0,MIN(AB243,AC243-$C243))</f>
        <v>0</v>
      </c>
      <c r="AE243" s="41">
        <f>AH242*(1+AF$4/12)</f>
        <v>0</v>
      </c>
      <c r="AF243" s="41">
        <f>MAX(0,AE243-AG$4)</f>
        <v>0</v>
      </c>
      <c r="AG243" s="41">
        <f>AC243+AF243</f>
        <v>0</v>
      </c>
      <c r="AH243" s="41">
        <f>MAX(0,MIN(AF243,AG243-$C243))</f>
        <v>0</v>
      </c>
      <c r="AI243" s="41">
        <f>AL242*(1+AJ$4/12)</f>
        <v>0</v>
      </c>
      <c r="AJ243" s="41">
        <f>MAX(0,AI243-AK$4)</f>
        <v>0</v>
      </c>
      <c r="AK243" s="41">
        <f>AG243+AJ243</f>
        <v>0</v>
      </c>
      <c r="AL243" s="41">
        <f>MAX(0,MIN(AJ243,AK243-$C243))</f>
        <v>0</v>
      </c>
      <c r="AM243" s="41">
        <f>AP242*(1+AN$4/12)</f>
        <v>0</v>
      </c>
      <c r="AN243" s="41">
        <f>MAX(0,AM243-AO$4)</f>
        <v>0</v>
      </c>
      <c r="AO243" s="41">
        <f>AK243+AN243</f>
        <v>0</v>
      </c>
      <c r="AP243" s="41">
        <f>MAX(0,MIN(AN243,AO243-$C243))</f>
        <v>0</v>
      </c>
      <c r="AQ243" s="41">
        <f>AT242*(1+AR$4/12)</f>
        <v>0</v>
      </c>
      <c r="AR243" s="41">
        <f>MAX(0,AQ243-AS$4)</f>
        <v>0</v>
      </c>
      <c r="AS243" s="41">
        <f>AO243+AR243</f>
        <v>0</v>
      </c>
      <c r="AT243" s="41">
        <f>MAX(0,MIN(AR243,AS243-$C243))</f>
        <v>0</v>
      </c>
    </row>
    <row r="244">
      <c r="A244" s="40" t="n">
        <v>238</v>
      </c>
      <c r="B244" s="40" t="str">
        <f>CHOOSE(MONTH(EDATE('4 Дългове'!$D$20,A244-1)),"януари","февруари","март","април","май","юни","юли","август","септември","октомври","ноември","декември")&amp;" "&amp;YEAR(EDATE('4 Дългове'!$D$20,A244-1))&amp;" г."</f>
        <v>август 2046 г.</v>
      </c>
      <c r="C244" s="41">
        <f>$C$4-(G244+K244+O244+S244+W244+AA244+AE244+AI244+AM244+AQ244)+(H244+L244+P244+T244+X244+AB244+AF244+AJ244+AN244+AR244)</f>
        <v>470</v>
      </c>
      <c r="D244" s="41">
        <f>(G244+K244+O244+S244+W244+AA244+AE244+AI244+AM244+AQ244)-(J243+N243+R243+V243+Z243+AD243+AH243+AL243+AP243+AT243)</f>
        <v>0</v>
      </c>
      <c r="E244" s="41">
        <f>J244+N244+R244+V244+Z244+AD244+AH244+AL244+AP244+AT244</f>
        <v>0</v>
      </c>
      <c r="F244" s="40" t="str">
        <f>IF(AND(E244&lt;0.005,E243&gt;=0.005),A244,"")</f>
        <v/>
      </c>
      <c r="G244" s="41">
        <f>J243*(1+H$4/12)</f>
        <v>0</v>
      </c>
      <c r="H244" s="41">
        <f>MAX(0,G244-I$4)</f>
        <v>0</v>
      </c>
      <c r="I244" s="41">
        <f>H244</f>
        <v>0</v>
      </c>
      <c r="J244" s="41">
        <f>MAX(0,MIN(H244,I244-$C244))</f>
        <v>0</v>
      </c>
      <c r="K244" s="41">
        <f>N243*(1+L$4/12)</f>
        <v>0</v>
      </c>
      <c r="L244" s="41">
        <f>MAX(0,K244-M$4)</f>
        <v>0</v>
      </c>
      <c r="M244" s="41">
        <f>I244+L244</f>
        <v>0</v>
      </c>
      <c r="N244" s="41">
        <f>MAX(0,MIN(L244,M244-$C244))</f>
        <v>0</v>
      </c>
      <c r="O244" s="41">
        <f>R243*(1+P$4/12)</f>
        <v>0</v>
      </c>
      <c r="P244" s="41">
        <f>MAX(0,O244-Q$4)</f>
        <v>0</v>
      </c>
      <c r="Q244" s="41">
        <f>M244+P244</f>
        <v>0</v>
      </c>
      <c r="R244" s="41">
        <f>MAX(0,MIN(P244,Q244-$C244))</f>
        <v>0</v>
      </c>
      <c r="S244" s="41">
        <f>V243*(1+T$4/12)</f>
        <v>0</v>
      </c>
      <c r="T244" s="41">
        <f>MAX(0,S244-U$4)</f>
        <v>0</v>
      </c>
      <c r="U244" s="41">
        <f>Q244+T244</f>
        <v>0</v>
      </c>
      <c r="V244" s="41">
        <f>MAX(0,MIN(T244,U244-$C244))</f>
        <v>0</v>
      </c>
      <c r="W244" s="41">
        <f>Z243*(1+X$4/12)</f>
        <v>0</v>
      </c>
      <c r="X244" s="41">
        <f>MAX(0,W244-Y$4)</f>
        <v>0</v>
      </c>
      <c r="Y244" s="41">
        <f>U244+X244</f>
        <v>0</v>
      </c>
      <c r="Z244" s="41">
        <f>MAX(0,MIN(X244,Y244-$C244))</f>
        <v>0</v>
      </c>
      <c r="AA244" s="41">
        <f>AD243*(1+AB$4/12)</f>
        <v>0</v>
      </c>
      <c r="AB244" s="41">
        <f>MAX(0,AA244-AC$4)</f>
        <v>0</v>
      </c>
      <c r="AC244" s="41">
        <f>Y244+AB244</f>
        <v>0</v>
      </c>
      <c r="AD244" s="41">
        <f>MAX(0,MIN(AB244,AC244-$C244))</f>
        <v>0</v>
      </c>
      <c r="AE244" s="41">
        <f>AH243*(1+AF$4/12)</f>
        <v>0</v>
      </c>
      <c r="AF244" s="41">
        <f>MAX(0,AE244-AG$4)</f>
        <v>0</v>
      </c>
      <c r="AG244" s="41">
        <f>AC244+AF244</f>
        <v>0</v>
      </c>
      <c r="AH244" s="41">
        <f>MAX(0,MIN(AF244,AG244-$C244))</f>
        <v>0</v>
      </c>
      <c r="AI244" s="41">
        <f>AL243*(1+AJ$4/12)</f>
        <v>0</v>
      </c>
      <c r="AJ244" s="41">
        <f>MAX(0,AI244-AK$4)</f>
        <v>0</v>
      </c>
      <c r="AK244" s="41">
        <f>AG244+AJ244</f>
        <v>0</v>
      </c>
      <c r="AL244" s="41">
        <f>MAX(0,MIN(AJ244,AK244-$C244))</f>
        <v>0</v>
      </c>
      <c r="AM244" s="41">
        <f>AP243*(1+AN$4/12)</f>
        <v>0</v>
      </c>
      <c r="AN244" s="41">
        <f>MAX(0,AM244-AO$4)</f>
        <v>0</v>
      </c>
      <c r="AO244" s="41">
        <f>AK244+AN244</f>
        <v>0</v>
      </c>
      <c r="AP244" s="41">
        <f>MAX(0,MIN(AN244,AO244-$C244))</f>
        <v>0</v>
      </c>
      <c r="AQ244" s="41">
        <f>AT243*(1+AR$4/12)</f>
        <v>0</v>
      </c>
      <c r="AR244" s="41">
        <f>MAX(0,AQ244-AS$4)</f>
        <v>0</v>
      </c>
      <c r="AS244" s="41">
        <f>AO244+AR244</f>
        <v>0</v>
      </c>
      <c r="AT244" s="41">
        <f>MAX(0,MIN(AR244,AS244-$C244))</f>
        <v>0</v>
      </c>
    </row>
    <row r="245">
      <c r="A245" s="40" t="n">
        <v>239</v>
      </c>
      <c r="B245" s="40" t="str">
        <f>CHOOSE(MONTH(EDATE('4 Дългове'!$D$20,A245-1)),"януари","февруари","март","април","май","юни","юли","август","септември","октомври","ноември","декември")&amp;" "&amp;YEAR(EDATE('4 Дългове'!$D$20,A245-1))&amp;" г."</f>
        <v>септември 2046 г.</v>
      </c>
      <c r="C245" s="41">
        <f>$C$4-(G245+K245+O245+S245+W245+AA245+AE245+AI245+AM245+AQ245)+(H245+L245+P245+T245+X245+AB245+AF245+AJ245+AN245+AR245)</f>
        <v>470</v>
      </c>
      <c r="D245" s="41">
        <f>(G245+K245+O245+S245+W245+AA245+AE245+AI245+AM245+AQ245)-(J244+N244+R244+V244+Z244+AD244+AH244+AL244+AP244+AT244)</f>
        <v>0</v>
      </c>
      <c r="E245" s="41">
        <f>J245+N245+R245+V245+Z245+AD245+AH245+AL245+AP245+AT245</f>
        <v>0</v>
      </c>
      <c r="F245" s="40" t="str">
        <f>IF(AND(E245&lt;0.005,E244&gt;=0.005),A245,"")</f>
        <v/>
      </c>
      <c r="G245" s="41">
        <f>J244*(1+H$4/12)</f>
        <v>0</v>
      </c>
      <c r="H245" s="41">
        <f>MAX(0,G245-I$4)</f>
        <v>0</v>
      </c>
      <c r="I245" s="41">
        <f>H245</f>
        <v>0</v>
      </c>
      <c r="J245" s="41">
        <f>MAX(0,MIN(H245,I245-$C245))</f>
        <v>0</v>
      </c>
      <c r="K245" s="41">
        <f>N244*(1+L$4/12)</f>
        <v>0</v>
      </c>
      <c r="L245" s="41">
        <f>MAX(0,K245-M$4)</f>
        <v>0</v>
      </c>
      <c r="M245" s="41">
        <f>I245+L245</f>
        <v>0</v>
      </c>
      <c r="N245" s="41">
        <f>MAX(0,MIN(L245,M245-$C245))</f>
        <v>0</v>
      </c>
      <c r="O245" s="41">
        <f>R244*(1+P$4/12)</f>
        <v>0</v>
      </c>
      <c r="P245" s="41">
        <f>MAX(0,O245-Q$4)</f>
        <v>0</v>
      </c>
      <c r="Q245" s="41">
        <f>M245+P245</f>
        <v>0</v>
      </c>
      <c r="R245" s="41">
        <f>MAX(0,MIN(P245,Q245-$C245))</f>
        <v>0</v>
      </c>
      <c r="S245" s="41">
        <f>V244*(1+T$4/12)</f>
        <v>0</v>
      </c>
      <c r="T245" s="41">
        <f>MAX(0,S245-U$4)</f>
        <v>0</v>
      </c>
      <c r="U245" s="41">
        <f>Q245+T245</f>
        <v>0</v>
      </c>
      <c r="V245" s="41">
        <f>MAX(0,MIN(T245,U245-$C245))</f>
        <v>0</v>
      </c>
      <c r="W245" s="41">
        <f>Z244*(1+X$4/12)</f>
        <v>0</v>
      </c>
      <c r="X245" s="41">
        <f>MAX(0,W245-Y$4)</f>
        <v>0</v>
      </c>
      <c r="Y245" s="41">
        <f>U245+X245</f>
        <v>0</v>
      </c>
      <c r="Z245" s="41">
        <f>MAX(0,MIN(X245,Y245-$C245))</f>
        <v>0</v>
      </c>
      <c r="AA245" s="41">
        <f>AD244*(1+AB$4/12)</f>
        <v>0</v>
      </c>
      <c r="AB245" s="41">
        <f>MAX(0,AA245-AC$4)</f>
        <v>0</v>
      </c>
      <c r="AC245" s="41">
        <f>Y245+AB245</f>
        <v>0</v>
      </c>
      <c r="AD245" s="41">
        <f>MAX(0,MIN(AB245,AC245-$C245))</f>
        <v>0</v>
      </c>
      <c r="AE245" s="41">
        <f>AH244*(1+AF$4/12)</f>
        <v>0</v>
      </c>
      <c r="AF245" s="41">
        <f>MAX(0,AE245-AG$4)</f>
        <v>0</v>
      </c>
      <c r="AG245" s="41">
        <f>AC245+AF245</f>
        <v>0</v>
      </c>
      <c r="AH245" s="41">
        <f>MAX(0,MIN(AF245,AG245-$C245))</f>
        <v>0</v>
      </c>
      <c r="AI245" s="41">
        <f>AL244*(1+AJ$4/12)</f>
        <v>0</v>
      </c>
      <c r="AJ245" s="41">
        <f>MAX(0,AI245-AK$4)</f>
        <v>0</v>
      </c>
      <c r="AK245" s="41">
        <f>AG245+AJ245</f>
        <v>0</v>
      </c>
      <c r="AL245" s="41">
        <f>MAX(0,MIN(AJ245,AK245-$C245))</f>
        <v>0</v>
      </c>
      <c r="AM245" s="41">
        <f>AP244*(1+AN$4/12)</f>
        <v>0</v>
      </c>
      <c r="AN245" s="41">
        <f>MAX(0,AM245-AO$4)</f>
        <v>0</v>
      </c>
      <c r="AO245" s="41">
        <f>AK245+AN245</f>
        <v>0</v>
      </c>
      <c r="AP245" s="41">
        <f>MAX(0,MIN(AN245,AO245-$C245))</f>
        <v>0</v>
      </c>
      <c r="AQ245" s="41">
        <f>AT244*(1+AR$4/12)</f>
        <v>0</v>
      </c>
      <c r="AR245" s="41">
        <f>MAX(0,AQ245-AS$4)</f>
        <v>0</v>
      </c>
      <c r="AS245" s="41">
        <f>AO245+AR245</f>
        <v>0</v>
      </c>
      <c r="AT245" s="41">
        <f>MAX(0,MIN(AR245,AS245-$C245))</f>
        <v>0</v>
      </c>
    </row>
    <row r="246">
      <c r="A246" s="40" t="n">
        <v>240</v>
      </c>
      <c r="B246" s="40" t="str">
        <f>CHOOSE(MONTH(EDATE('4 Дългове'!$D$20,A246-1)),"януари","февруари","март","април","май","юни","юли","август","септември","октомври","ноември","декември")&amp;" "&amp;YEAR(EDATE('4 Дългове'!$D$20,A246-1))&amp;" г."</f>
        <v>октомври 2046 г.</v>
      </c>
      <c r="C246" s="41">
        <f>$C$4-(G246+K246+O246+S246+W246+AA246+AE246+AI246+AM246+AQ246)+(H246+L246+P246+T246+X246+AB246+AF246+AJ246+AN246+AR246)</f>
        <v>470</v>
      </c>
      <c r="D246" s="41">
        <f>(G246+K246+O246+S246+W246+AA246+AE246+AI246+AM246+AQ246)-(J245+N245+R245+V245+Z245+AD245+AH245+AL245+AP245+AT245)</f>
        <v>0</v>
      </c>
      <c r="E246" s="41">
        <f>J246+N246+R246+V246+Z246+AD246+AH246+AL246+AP246+AT246</f>
        <v>0</v>
      </c>
      <c r="F246" s="40" t="str">
        <f>IF(AND(E246&lt;0.005,E245&gt;=0.005),A246,"")</f>
        <v/>
      </c>
      <c r="G246" s="41">
        <f>J245*(1+H$4/12)</f>
        <v>0</v>
      </c>
      <c r="H246" s="41">
        <f>MAX(0,G246-I$4)</f>
        <v>0</v>
      </c>
      <c r="I246" s="41">
        <f>H246</f>
        <v>0</v>
      </c>
      <c r="J246" s="41">
        <f>MAX(0,MIN(H246,I246-$C246))</f>
        <v>0</v>
      </c>
      <c r="K246" s="41">
        <f>N245*(1+L$4/12)</f>
        <v>0</v>
      </c>
      <c r="L246" s="41">
        <f>MAX(0,K246-M$4)</f>
        <v>0</v>
      </c>
      <c r="M246" s="41">
        <f>I246+L246</f>
        <v>0</v>
      </c>
      <c r="N246" s="41">
        <f>MAX(0,MIN(L246,M246-$C246))</f>
        <v>0</v>
      </c>
      <c r="O246" s="41">
        <f>R245*(1+P$4/12)</f>
        <v>0</v>
      </c>
      <c r="P246" s="41">
        <f>MAX(0,O246-Q$4)</f>
        <v>0</v>
      </c>
      <c r="Q246" s="41">
        <f>M246+P246</f>
        <v>0</v>
      </c>
      <c r="R246" s="41">
        <f>MAX(0,MIN(P246,Q246-$C246))</f>
        <v>0</v>
      </c>
      <c r="S246" s="41">
        <f>V245*(1+T$4/12)</f>
        <v>0</v>
      </c>
      <c r="T246" s="41">
        <f>MAX(0,S246-U$4)</f>
        <v>0</v>
      </c>
      <c r="U246" s="41">
        <f>Q246+T246</f>
        <v>0</v>
      </c>
      <c r="V246" s="41">
        <f>MAX(0,MIN(T246,U246-$C246))</f>
        <v>0</v>
      </c>
      <c r="W246" s="41">
        <f>Z245*(1+X$4/12)</f>
        <v>0</v>
      </c>
      <c r="X246" s="41">
        <f>MAX(0,W246-Y$4)</f>
        <v>0</v>
      </c>
      <c r="Y246" s="41">
        <f>U246+X246</f>
        <v>0</v>
      </c>
      <c r="Z246" s="41">
        <f>MAX(0,MIN(X246,Y246-$C246))</f>
        <v>0</v>
      </c>
      <c r="AA246" s="41">
        <f>AD245*(1+AB$4/12)</f>
        <v>0</v>
      </c>
      <c r="AB246" s="41">
        <f>MAX(0,AA246-AC$4)</f>
        <v>0</v>
      </c>
      <c r="AC246" s="41">
        <f>Y246+AB246</f>
        <v>0</v>
      </c>
      <c r="AD246" s="41">
        <f>MAX(0,MIN(AB246,AC246-$C246))</f>
        <v>0</v>
      </c>
      <c r="AE246" s="41">
        <f>AH245*(1+AF$4/12)</f>
        <v>0</v>
      </c>
      <c r="AF246" s="41">
        <f>MAX(0,AE246-AG$4)</f>
        <v>0</v>
      </c>
      <c r="AG246" s="41">
        <f>AC246+AF246</f>
        <v>0</v>
      </c>
      <c r="AH246" s="41">
        <f>MAX(0,MIN(AF246,AG246-$C246))</f>
        <v>0</v>
      </c>
      <c r="AI246" s="41">
        <f>AL245*(1+AJ$4/12)</f>
        <v>0</v>
      </c>
      <c r="AJ246" s="41">
        <f>MAX(0,AI246-AK$4)</f>
        <v>0</v>
      </c>
      <c r="AK246" s="41">
        <f>AG246+AJ246</f>
        <v>0</v>
      </c>
      <c r="AL246" s="41">
        <f>MAX(0,MIN(AJ246,AK246-$C246))</f>
        <v>0</v>
      </c>
      <c r="AM246" s="41">
        <f>AP245*(1+AN$4/12)</f>
        <v>0</v>
      </c>
      <c r="AN246" s="41">
        <f>MAX(0,AM246-AO$4)</f>
        <v>0</v>
      </c>
      <c r="AO246" s="41">
        <f>AK246+AN246</f>
        <v>0</v>
      </c>
      <c r="AP246" s="41">
        <f>MAX(0,MIN(AN246,AO246-$C246))</f>
        <v>0</v>
      </c>
      <c r="AQ246" s="41">
        <f>AT245*(1+AR$4/12)</f>
        <v>0</v>
      </c>
      <c r="AR246" s="41">
        <f>MAX(0,AQ246-AS$4)</f>
        <v>0</v>
      </c>
      <c r="AS246" s="41">
        <f>AO246+AR246</f>
        <v>0</v>
      </c>
      <c r="AT246" s="41">
        <f>MAX(0,MIN(AR246,AS246-$C246))</f>
        <v>0</v>
      </c>
    </row>
    <row r="247">
      <c r="A247" s="40" t="n">
        <v>241</v>
      </c>
      <c r="B247" s="40" t="str">
        <f>CHOOSE(MONTH(EDATE('4 Дългове'!$D$20,A247-1)),"януари","февруари","март","април","май","юни","юли","август","септември","октомври","ноември","декември")&amp;" "&amp;YEAR(EDATE('4 Дългове'!$D$20,A247-1))&amp;" г."</f>
        <v>ноември 2046 г.</v>
      </c>
      <c r="C247" s="41">
        <f>$C$4-(G247+K247+O247+S247+W247+AA247+AE247+AI247+AM247+AQ247)+(H247+L247+P247+T247+X247+AB247+AF247+AJ247+AN247+AR247)</f>
        <v>470</v>
      </c>
      <c r="D247" s="41">
        <f>(G247+K247+O247+S247+W247+AA247+AE247+AI247+AM247+AQ247)-(J246+N246+R246+V246+Z246+AD246+AH246+AL246+AP246+AT246)</f>
        <v>0</v>
      </c>
      <c r="E247" s="41">
        <f>J247+N247+R247+V247+Z247+AD247+AH247+AL247+AP247+AT247</f>
        <v>0</v>
      </c>
      <c r="F247" s="40" t="str">
        <f>IF(AND(E247&lt;0.005,E246&gt;=0.005),A247,"")</f>
        <v/>
      </c>
      <c r="G247" s="41">
        <f>J246*(1+H$4/12)</f>
        <v>0</v>
      </c>
      <c r="H247" s="41">
        <f>MAX(0,G247-I$4)</f>
        <v>0</v>
      </c>
      <c r="I247" s="41">
        <f>H247</f>
        <v>0</v>
      </c>
      <c r="J247" s="41">
        <f>MAX(0,MIN(H247,I247-$C247))</f>
        <v>0</v>
      </c>
      <c r="K247" s="41">
        <f>N246*(1+L$4/12)</f>
        <v>0</v>
      </c>
      <c r="L247" s="41">
        <f>MAX(0,K247-M$4)</f>
        <v>0</v>
      </c>
      <c r="M247" s="41">
        <f>I247+L247</f>
        <v>0</v>
      </c>
      <c r="N247" s="41">
        <f>MAX(0,MIN(L247,M247-$C247))</f>
        <v>0</v>
      </c>
      <c r="O247" s="41">
        <f>R246*(1+P$4/12)</f>
        <v>0</v>
      </c>
      <c r="P247" s="41">
        <f>MAX(0,O247-Q$4)</f>
        <v>0</v>
      </c>
      <c r="Q247" s="41">
        <f>M247+P247</f>
        <v>0</v>
      </c>
      <c r="R247" s="41">
        <f>MAX(0,MIN(P247,Q247-$C247))</f>
        <v>0</v>
      </c>
      <c r="S247" s="41">
        <f>V246*(1+T$4/12)</f>
        <v>0</v>
      </c>
      <c r="T247" s="41">
        <f>MAX(0,S247-U$4)</f>
        <v>0</v>
      </c>
      <c r="U247" s="41">
        <f>Q247+T247</f>
        <v>0</v>
      </c>
      <c r="V247" s="41">
        <f>MAX(0,MIN(T247,U247-$C247))</f>
        <v>0</v>
      </c>
      <c r="W247" s="41">
        <f>Z246*(1+X$4/12)</f>
        <v>0</v>
      </c>
      <c r="X247" s="41">
        <f>MAX(0,W247-Y$4)</f>
        <v>0</v>
      </c>
      <c r="Y247" s="41">
        <f>U247+X247</f>
        <v>0</v>
      </c>
      <c r="Z247" s="41">
        <f>MAX(0,MIN(X247,Y247-$C247))</f>
        <v>0</v>
      </c>
      <c r="AA247" s="41">
        <f>AD246*(1+AB$4/12)</f>
        <v>0</v>
      </c>
      <c r="AB247" s="41">
        <f>MAX(0,AA247-AC$4)</f>
        <v>0</v>
      </c>
      <c r="AC247" s="41">
        <f>Y247+AB247</f>
        <v>0</v>
      </c>
      <c r="AD247" s="41">
        <f>MAX(0,MIN(AB247,AC247-$C247))</f>
        <v>0</v>
      </c>
      <c r="AE247" s="41">
        <f>AH246*(1+AF$4/12)</f>
        <v>0</v>
      </c>
      <c r="AF247" s="41">
        <f>MAX(0,AE247-AG$4)</f>
        <v>0</v>
      </c>
      <c r="AG247" s="41">
        <f>AC247+AF247</f>
        <v>0</v>
      </c>
      <c r="AH247" s="41">
        <f>MAX(0,MIN(AF247,AG247-$C247))</f>
        <v>0</v>
      </c>
      <c r="AI247" s="41">
        <f>AL246*(1+AJ$4/12)</f>
        <v>0</v>
      </c>
      <c r="AJ247" s="41">
        <f>MAX(0,AI247-AK$4)</f>
        <v>0</v>
      </c>
      <c r="AK247" s="41">
        <f>AG247+AJ247</f>
        <v>0</v>
      </c>
      <c r="AL247" s="41">
        <f>MAX(0,MIN(AJ247,AK247-$C247))</f>
        <v>0</v>
      </c>
      <c r="AM247" s="41">
        <f>AP246*(1+AN$4/12)</f>
        <v>0</v>
      </c>
      <c r="AN247" s="41">
        <f>MAX(0,AM247-AO$4)</f>
        <v>0</v>
      </c>
      <c r="AO247" s="41">
        <f>AK247+AN247</f>
        <v>0</v>
      </c>
      <c r="AP247" s="41">
        <f>MAX(0,MIN(AN247,AO247-$C247))</f>
        <v>0</v>
      </c>
      <c r="AQ247" s="41">
        <f>AT246*(1+AR$4/12)</f>
        <v>0</v>
      </c>
      <c r="AR247" s="41">
        <f>MAX(0,AQ247-AS$4)</f>
        <v>0</v>
      </c>
      <c r="AS247" s="41">
        <f>AO247+AR247</f>
        <v>0</v>
      </c>
      <c r="AT247" s="41">
        <f>MAX(0,MIN(AR247,AS247-$C247))</f>
        <v>0</v>
      </c>
    </row>
    <row r="248">
      <c r="A248" s="40" t="n">
        <v>242</v>
      </c>
      <c r="B248" s="40" t="str">
        <f>CHOOSE(MONTH(EDATE('4 Дългове'!$D$20,A248-1)),"януари","февруари","март","април","май","юни","юли","август","септември","октомври","ноември","декември")&amp;" "&amp;YEAR(EDATE('4 Дългове'!$D$20,A248-1))&amp;" г."</f>
        <v>декември 2046 г.</v>
      </c>
      <c r="C248" s="41">
        <f>$C$4-(G248+K248+O248+S248+W248+AA248+AE248+AI248+AM248+AQ248)+(H248+L248+P248+T248+X248+AB248+AF248+AJ248+AN248+AR248)</f>
        <v>470</v>
      </c>
      <c r="D248" s="41">
        <f>(G248+K248+O248+S248+W248+AA248+AE248+AI248+AM248+AQ248)-(J247+N247+R247+V247+Z247+AD247+AH247+AL247+AP247+AT247)</f>
        <v>0</v>
      </c>
      <c r="E248" s="41">
        <f>J248+N248+R248+V248+Z248+AD248+AH248+AL248+AP248+AT248</f>
        <v>0</v>
      </c>
      <c r="F248" s="40" t="str">
        <f>IF(AND(E248&lt;0.005,E247&gt;=0.005),A248,"")</f>
        <v/>
      </c>
      <c r="G248" s="41">
        <f>J247*(1+H$4/12)</f>
        <v>0</v>
      </c>
      <c r="H248" s="41">
        <f>MAX(0,G248-I$4)</f>
        <v>0</v>
      </c>
      <c r="I248" s="41">
        <f>H248</f>
        <v>0</v>
      </c>
      <c r="J248" s="41">
        <f>MAX(0,MIN(H248,I248-$C248))</f>
        <v>0</v>
      </c>
      <c r="K248" s="41">
        <f>N247*(1+L$4/12)</f>
        <v>0</v>
      </c>
      <c r="L248" s="41">
        <f>MAX(0,K248-M$4)</f>
        <v>0</v>
      </c>
      <c r="M248" s="41">
        <f>I248+L248</f>
        <v>0</v>
      </c>
      <c r="N248" s="41">
        <f>MAX(0,MIN(L248,M248-$C248))</f>
        <v>0</v>
      </c>
      <c r="O248" s="41">
        <f>R247*(1+P$4/12)</f>
        <v>0</v>
      </c>
      <c r="P248" s="41">
        <f>MAX(0,O248-Q$4)</f>
        <v>0</v>
      </c>
      <c r="Q248" s="41">
        <f>M248+P248</f>
        <v>0</v>
      </c>
      <c r="R248" s="41">
        <f>MAX(0,MIN(P248,Q248-$C248))</f>
        <v>0</v>
      </c>
      <c r="S248" s="41">
        <f>V247*(1+T$4/12)</f>
        <v>0</v>
      </c>
      <c r="T248" s="41">
        <f>MAX(0,S248-U$4)</f>
        <v>0</v>
      </c>
      <c r="U248" s="41">
        <f>Q248+T248</f>
        <v>0</v>
      </c>
      <c r="V248" s="41">
        <f>MAX(0,MIN(T248,U248-$C248))</f>
        <v>0</v>
      </c>
      <c r="W248" s="41">
        <f>Z247*(1+X$4/12)</f>
        <v>0</v>
      </c>
      <c r="X248" s="41">
        <f>MAX(0,W248-Y$4)</f>
        <v>0</v>
      </c>
      <c r="Y248" s="41">
        <f>U248+X248</f>
        <v>0</v>
      </c>
      <c r="Z248" s="41">
        <f>MAX(0,MIN(X248,Y248-$C248))</f>
        <v>0</v>
      </c>
      <c r="AA248" s="41">
        <f>AD247*(1+AB$4/12)</f>
        <v>0</v>
      </c>
      <c r="AB248" s="41">
        <f>MAX(0,AA248-AC$4)</f>
        <v>0</v>
      </c>
      <c r="AC248" s="41">
        <f>Y248+AB248</f>
        <v>0</v>
      </c>
      <c r="AD248" s="41">
        <f>MAX(0,MIN(AB248,AC248-$C248))</f>
        <v>0</v>
      </c>
      <c r="AE248" s="41">
        <f>AH247*(1+AF$4/12)</f>
        <v>0</v>
      </c>
      <c r="AF248" s="41">
        <f>MAX(0,AE248-AG$4)</f>
        <v>0</v>
      </c>
      <c r="AG248" s="41">
        <f>AC248+AF248</f>
        <v>0</v>
      </c>
      <c r="AH248" s="41">
        <f>MAX(0,MIN(AF248,AG248-$C248))</f>
        <v>0</v>
      </c>
      <c r="AI248" s="41">
        <f>AL247*(1+AJ$4/12)</f>
        <v>0</v>
      </c>
      <c r="AJ248" s="41">
        <f>MAX(0,AI248-AK$4)</f>
        <v>0</v>
      </c>
      <c r="AK248" s="41">
        <f>AG248+AJ248</f>
        <v>0</v>
      </c>
      <c r="AL248" s="41">
        <f>MAX(0,MIN(AJ248,AK248-$C248))</f>
        <v>0</v>
      </c>
      <c r="AM248" s="41">
        <f>AP247*(1+AN$4/12)</f>
        <v>0</v>
      </c>
      <c r="AN248" s="41">
        <f>MAX(0,AM248-AO$4)</f>
        <v>0</v>
      </c>
      <c r="AO248" s="41">
        <f>AK248+AN248</f>
        <v>0</v>
      </c>
      <c r="AP248" s="41">
        <f>MAX(0,MIN(AN248,AO248-$C248))</f>
        <v>0</v>
      </c>
      <c r="AQ248" s="41">
        <f>AT247*(1+AR$4/12)</f>
        <v>0</v>
      </c>
      <c r="AR248" s="41">
        <f>MAX(0,AQ248-AS$4)</f>
        <v>0</v>
      </c>
      <c r="AS248" s="41">
        <f>AO248+AR248</f>
        <v>0</v>
      </c>
      <c r="AT248" s="41">
        <f>MAX(0,MIN(AR248,AS248-$C248))</f>
        <v>0</v>
      </c>
    </row>
    <row r="249">
      <c r="A249" s="40" t="n">
        <v>243</v>
      </c>
      <c r="B249" s="40" t="str">
        <f>CHOOSE(MONTH(EDATE('4 Дългове'!$D$20,A249-1)),"януари","февруари","март","април","май","юни","юли","август","септември","октомври","ноември","декември")&amp;" "&amp;YEAR(EDATE('4 Дългове'!$D$20,A249-1))&amp;" г."</f>
        <v>януари 2047 г.</v>
      </c>
      <c r="C249" s="41">
        <f>$C$4-(G249+K249+O249+S249+W249+AA249+AE249+AI249+AM249+AQ249)+(H249+L249+P249+T249+X249+AB249+AF249+AJ249+AN249+AR249)</f>
        <v>470</v>
      </c>
      <c r="D249" s="41">
        <f>(G249+K249+O249+S249+W249+AA249+AE249+AI249+AM249+AQ249)-(J248+N248+R248+V248+Z248+AD248+AH248+AL248+AP248+AT248)</f>
        <v>0</v>
      </c>
      <c r="E249" s="41">
        <f>J249+N249+R249+V249+Z249+AD249+AH249+AL249+AP249+AT249</f>
        <v>0</v>
      </c>
      <c r="F249" s="40" t="str">
        <f>IF(AND(E249&lt;0.005,E248&gt;=0.005),A249,"")</f>
        <v/>
      </c>
      <c r="G249" s="41">
        <f>J248*(1+H$4/12)</f>
        <v>0</v>
      </c>
      <c r="H249" s="41">
        <f>MAX(0,G249-I$4)</f>
        <v>0</v>
      </c>
      <c r="I249" s="41">
        <f>H249</f>
        <v>0</v>
      </c>
      <c r="J249" s="41">
        <f>MAX(0,MIN(H249,I249-$C249))</f>
        <v>0</v>
      </c>
      <c r="K249" s="41">
        <f>N248*(1+L$4/12)</f>
        <v>0</v>
      </c>
      <c r="L249" s="41">
        <f>MAX(0,K249-M$4)</f>
        <v>0</v>
      </c>
      <c r="M249" s="41">
        <f>I249+L249</f>
        <v>0</v>
      </c>
      <c r="N249" s="41">
        <f>MAX(0,MIN(L249,M249-$C249))</f>
        <v>0</v>
      </c>
      <c r="O249" s="41">
        <f>R248*(1+P$4/12)</f>
        <v>0</v>
      </c>
      <c r="P249" s="41">
        <f>MAX(0,O249-Q$4)</f>
        <v>0</v>
      </c>
      <c r="Q249" s="41">
        <f>M249+P249</f>
        <v>0</v>
      </c>
      <c r="R249" s="41">
        <f>MAX(0,MIN(P249,Q249-$C249))</f>
        <v>0</v>
      </c>
      <c r="S249" s="41">
        <f>V248*(1+T$4/12)</f>
        <v>0</v>
      </c>
      <c r="T249" s="41">
        <f>MAX(0,S249-U$4)</f>
        <v>0</v>
      </c>
      <c r="U249" s="41">
        <f>Q249+T249</f>
        <v>0</v>
      </c>
      <c r="V249" s="41">
        <f>MAX(0,MIN(T249,U249-$C249))</f>
        <v>0</v>
      </c>
      <c r="W249" s="41">
        <f>Z248*(1+X$4/12)</f>
        <v>0</v>
      </c>
      <c r="X249" s="41">
        <f>MAX(0,W249-Y$4)</f>
        <v>0</v>
      </c>
      <c r="Y249" s="41">
        <f>U249+X249</f>
        <v>0</v>
      </c>
      <c r="Z249" s="41">
        <f>MAX(0,MIN(X249,Y249-$C249))</f>
        <v>0</v>
      </c>
      <c r="AA249" s="41">
        <f>AD248*(1+AB$4/12)</f>
        <v>0</v>
      </c>
      <c r="AB249" s="41">
        <f>MAX(0,AA249-AC$4)</f>
        <v>0</v>
      </c>
      <c r="AC249" s="41">
        <f>Y249+AB249</f>
        <v>0</v>
      </c>
      <c r="AD249" s="41">
        <f>MAX(0,MIN(AB249,AC249-$C249))</f>
        <v>0</v>
      </c>
      <c r="AE249" s="41">
        <f>AH248*(1+AF$4/12)</f>
        <v>0</v>
      </c>
      <c r="AF249" s="41">
        <f>MAX(0,AE249-AG$4)</f>
        <v>0</v>
      </c>
      <c r="AG249" s="41">
        <f>AC249+AF249</f>
        <v>0</v>
      </c>
      <c r="AH249" s="41">
        <f>MAX(0,MIN(AF249,AG249-$C249))</f>
        <v>0</v>
      </c>
      <c r="AI249" s="41">
        <f>AL248*(1+AJ$4/12)</f>
        <v>0</v>
      </c>
      <c r="AJ249" s="41">
        <f>MAX(0,AI249-AK$4)</f>
        <v>0</v>
      </c>
      <c r="AK249" s="41">
        <f>AG249+AJ249</f>
        <v>0</v>
      </c>
      <c r="AL249" s="41">
        <f>MAX(0,MIN(AJ249,AK249-$C249))</f>
        <v>0</v>
      </c>
      <c r="AM249" s="41">
        <f>AP248*(1+AN$4/12)</f>
        <v>0</v>
      </c>
      <c r="AN249" s="41">
        <f>MAX(0,AM249-AO$4)</f>
        <v>0</v>
      </c>
      <c r="AO249" s="41">
        <f>AK249+AN249</f>
        <v>0</v>
      </c>
      <c r="AP249" s="41">
        <f>MAX(0,MIN(AN249,AO249-$C249))</f>
        <v>0</v>
      </c>
      <c r="AQ249" s="41">
        <f>AT248*(1+AR$4/12)</f>
        <v>0</v>
      </c>
      <c r="AR249" s="41">
        <f>MAX(0,AQ249-AS$4)</f>
        <v>0</v>
      </c>
      <c r="AS249" s="41">
        <f>AO249+AR249</f>
        <v>0</v>
      </c>
      <c r="AT249" s="41">
        <f>MAX(0,MIN(AR249,AS249-$C249))</f>
        <v>0</v>
      </c>
    </row>
    <row r="250">
      <c r="A250" s="40" t="n">
        <v>244</v>
      </c>
      <c r="B250" s="40" t="str">
        <f>CHOOSE(MONTH(EDATE('4 Дългове'!$D$20,A250-1)),"януари","февруари","март","април","май","юни","юли","август","септември","октомври","ноември","декември")&amp;" "&amp;YEAR(EDATE('4 Дългове'!$D$20,A250-1))&amp;" г."</f>
        <v>февруари 2047 г.</v>
      </c>
      <c r="C250" s="41">
        <f>$C$4-(G250+K250+O250+S250+W250+AA250+AE250+AI250+AM250+AQ250)+(H250+L250+P250+T250+X250+AB250+AF250+AJ250+AN250+AR250)</f>
        <v>470</v>
      </c>
      <c r="D250" s="41">
        <f>(G250+K250+O250+S250+W250+AA250+AE250+AI250+AM250+AQ250)-(J249+N249+R249+V249+Z249+AD249+AH249+AL249+AP249+AT249)</f>
        <v>0</v>
      </c>
      <c r="E250" s="41">
        <f>J250+N250+R250+V250+Z250+AD250+AH250+AL250+AP250+AT250</f>
        <v>0</v>
      </c>
      <c r="F250" s="40" t="str">
        <f>IF(AND(E250&lt;0.005,E249&gt;=0.005),A250,"")</f>
        <v/>
      </c>
      <c r="G250" s="41">
        <f>J249*(1+H$4/12)</f>
        <v>0</v>
      </c>
      <c r="H250" s="41">
        <f>MAX(0,G250-I$4)</f>
        <v>0</v>
      </c>
      <c r="I250" s="41">
        <f>H250</f>
        <v>0</v>
      </c>
      <c r="J250" s="41">
        <f>MAX(0,MIN(H250,I250-$C250))</f>
        <v>0</v>
      </c>
      <c r="K250" s="41">
        <f>N249*(1+L$4/12)</f>
        <v>0</v>
      </c>
      <c r="L250" s="41">
        <f>MAX(0,K250-M$4)</f>
        <v>0</v>
      </c>
      <c r="M250" s="41">
        <f>I250+L250</f>
        <v>0</v>
      </c>
      <c r="N250" s="41">
        <f>MAX(0,MIN(L250,M250-$C250))</f>
        <v>0</v>
      </c>
      <c r="O250" s="41">
        <f>R249*(1+P$4/12)</f>
        <v>0</v>
      </c>
      <c r="P250" s="41">
        <f>MAX(0,O250-Q$4)</f>
        <v>0</v>
      </c>
      <c r="Q250" s="41">
        <f>M250+P250</f>
        <v>0</v>
      </c>
      <c r="R250" s="41">
        <f>MAX(0,MIN(P250,Q250-$C250))</f>
        <v>0</v>
      </c>
      <c r="S250" s="41">
        <f>V249*(1+T$4/12)</f>
        <v>0</v>
      </c>
      <c r="T250" s="41">
        <f>MAX(0,S250-U$4)</f>
        <v>0</v>
      </c>
      <c r="U250" s="41">
        <f>Q250+T250</f>
        <v>0</v>
      </c>
      <c r="V250" s="41">
        <f>MAX(0,MIN(T250,U250-$C250))</f>
        <v>0</v>
      </c>
      <c r="W250" s="41">
        <f>Z249*(1+X$4/12)</f>
        <v>0</v>
      </c>
      <c r="X250" s="41">
        <f>MAX(0,W250-Y$4)</f>
        <v>0</v>
      </c>
      <c r="Y250" s="41">
        <f>U250+X250</f>
        <v>0</v>
      </c>
      <c r="Z250" s="41">
        <f>MAX(0,MIN(X250,Y250-$C250))</f>
        <v>0</v>
      </c>
      <c r="AA250" s="41">
        <f>AD249*(1+AB$4/12)</f>
        <v>0</v>
      </c>
      <c r="AB250" s="41">
        <f>MAX(0,AA250-AC$4)</f>
        <v>0</v>
      </c>
      <c r="AC250" s="41">
        <f>Y250+AB250</f>
        <v>0</v>
      </c>
      <c r="AD250" s="41">
        <f>MAX(0,MIN(AB250,AC250-$C250))</f>
        <v>0</v>
      </c>
      <c r="AE250" s="41">
        <f>AH249*(1+AF$4/12)</f>
        <v>0</v>
      </c>
      <c r="AF250" s="41">
        <f>MAX(0,AE250-AG$4)</f>
        <v>0</v>
      </c>
      <c r="AG250" s="41">
        <f>AC250+AF250</f>
        <v>0</v>
      </c>
      <c r="AH250" s="41">
        <f>MAX(0,MIN(AF250,AG250-$C250))</f>
        <v>0</v>
      </c>
      <c r="AI250" s="41">
        <f>AL249*(1+AJ$4/12)</f>
        <v>0</v>
      </c>
      <c r="AJ250" s="41">
        <f>MAX(0,AI250-AK$4)</f>
        <v>0</v>
      </c>
      <c r="AK250" s="41">
        <f>AG250+AJ250</f>
        <v>0</v>
      </c>
      <c r="AL250" s="41">
        <f>MAX(0,MIN(AJ250,AK250-$C250))</f>
        <v>0</v>
      </c>
      <c r="AM250" s="41">
        <f>AP249*(1+AN$4/12)</f>
        <v>0</v>
      </c>
      <c r="AN250" s="41">
        <f>MAX(0,AM250-AO$4)</f>
        <v>0</v>
      </c>
      <c r="AO250" s="41">
        <f>AK250+AN250</f>
        <v>0</v>
      </c>
      <c r="AP250" s="41">
        <f>MAX(0,MIN(AN250,AO250-$C250))</f>
        <v>0</v>
      </c>
      <c r="AQ250" s="41">
        <f>AT249*(1+AR$4/12)</f>
        <v>0</v>
      </c>
      <c r="AR250" s="41">
        <f>MAX(0,AQ250-AS$4)</f>
        <v>0</v>
      </c>
      <c r="AS250" s="41">
        <f>AO250+AR250</f>
        <v>0</v>
      </c>
      <c r="AT250" s="41">
        <f>MAX(0,MIN(AR250,AS250-$C250))</f>
        <v>0</v>
      </c>
    </row>
    <row r="251">
      <c r="A251" s="40" t="n">
        <v>245</v>
      </c>
      <c r="B251" s="40" t="str">
        <f>CHOOSE(MONTH(EDATE('4 Дългове'!$D$20,A251-1)),"януари","февруари","март","април","май","юни","юли","август","септември","октомври","ноември","декември")&amp;" "&amp;YEAR(EDATE('4 Дългове'!$D$20,A251-1))&amp;" г."</f>
        <v>март 2047 г.</v>
      </c>
      <c r="C251" s="41">
        <f>$C$4-(G251+K251+O251+S251+W251+AA251+AE251+AI251+AM251+AQ251)+(H251+L251+P251+T251+X251+AB251+AF251+AJ251+AN251+AR251)</f>
        <v>470</v>
      </c>
      <c r="D251" s="41">
        <f>(G251+K251+O251+S251+W251+AA251+AE251+AI251+AM251+AQ251)-(J250+N250+R250+V250+Z250+AD250+AH250+AL250+AP250+AT250)</f>
        <v>0</v>
      </c>
      <c r="E251" s="41">
        <f>J251+N251+R251+V251+Z251+AD251+AH251+AL251+AP251+AT251</f>
        <v>0</v>
      </c>
      <c r="F251" s="40" t="str">
        <f>IF(AND(E251&lt;0.005,E250&gt;=0.005),A251,"")</f>
        <v/>
      </c>
      <c r="G251" s="41">
        <f>J250*(1+H$4/12)</f>
        <v>0</v>
      </c>
      <c r="H251" s="41">
        <f>MAX(0,G251-I$4)</f>
        <v>0</v>
      </c>
      <c r="I251" s="41">
        <f>H251</f>
        <v>0</v>
      </c>
      <c r="J251" s="41">
        <f>MAX(0,MIN(H251,I251-$C251))</f>
        <v>0</v>
      </c>
      <c r="K251" s="41">
        <f>N250*(1+L$4/12)</f>
        <v>0</v>
      </c>
      <c r="L251" s="41">
        <f>MAX(0,K251-M$4)</f>
        <v>0</v>
      </c>
      <c r="M251" s="41">
        <f>I251+L251</f>
        <v>0</v>
      </c>
      <c r="N251" s="41">
        <f>MAX(0,MIN(L251,M251-$C251))</f>
        <v>0</v>
      </c>
      <c r="O251" s="41">
        <f>R250*(1+P$4/12)</f>
        <v>0</v>
      </c>
      <c r="P251" s="41">
        <f>MAX(0,O251-Q$4)</f>
        <v>0</v>
      </c>
      <c r="Q251" s="41">
        <f>M251+P251</f>
        <v>0</v>
      </c>
      <c r="R251" s="41">
        <f>MAX(0,MIN(P251,Q251-$C251))</f>
        <v>0</v>
      </c>
      <c r="S251" s="41">
        <f>V250*(1+T$4/12)</f>
        <v>0</v>
      </c>
      <c r="T251" s="41">
        <f>MAX(0,S251-U$4)</f>
        <v>0</v>
      </c>
      <c r="U251" s="41">
        <f>Q251+T251</f>
        <v>0</v>
      </c>
      <c r="V251" s="41">
        <f>MAX(0,MIN(T251,U251-$C251))</f>
        <v>0</v>
      </c>
      <c r="W251" s="41">
        <f>Z250*(1+X$4/12)</f>
        <v>0</v>
      </c>
      <c r="X251" s="41">
        <f>MAX(0,W251-Y$4)</f>
        <v>0</v>
      </c>
      <c r="Y251" s="41">
        <f>U251+X251</f>
        <v>0</v>
      </c>
      <c r="Z251" s="41">
        <f>MAX(0,MIN(X251,Y251-$C251))</f>
        <v>0</v>
      </c>
      <c r="AA251" s="41">
        <f>AD250*(1+AB$4/12)</f>
        <v>0</v>
      </c>
      <c r="AB251" s="41">
        <f>MAX(0,AA251-AC$4)</f>
        <v>0</v>
      </c>
      <c r="AC251" s="41">
        <f>Y251+AB251</f>
        <v>0</v>
      </c>
      <c r="AD251" s="41">
        <f>MAX(0,MIN(AB251,AC251-$C251))</f>
        <v>0</v>
      </c>
      <c r="AE251" s="41">
        <f>AH250*(1+AF$4/12)</f>
        <v>0</v>
      </c>
      <c r="AF251" s="41">
        <f>MAX(0,AE251-AG$4)</f>
        <v>0</v>
      </c>
      <c r="AG251" s="41">
        <f>AC251+AF251</f>
        <v>0</v>
      </c>
      <c r="AH251" s="41">
        <f>MAX(0,MIN(AF251,AG251-$C251))</f>
        <v>0</v>
      </c>
      <c r="AI251" s="41">
        <f>AL250*(1+AJ$4/12)</f>
        <v>0</v>
      </c>
      <c r="AJ251" s="41">
        <f>MAX(0,AI251-AK$4)</f>
        <v>0</v>
      </c>
      <c r="AK251" s="41">
        <f>AG251+AJ251</f>
        <v>0</v>
      </c>
      <c r="AL251" s="41">
        <f>MAX(0,MIN(AJ251,AK251-$C251))</f>
        <v>0</v>
      </c>
      <c r="AM251" s="41">
        <f>AP250*(1+AN$4/12)</f>
        <v>0</v>
      </c>
      <c r="AN251" s="41">
        <f>MAX(0,AM251-AO$4)</f>
        <v>0</v>
      </c>
      <c r="AO251" s="41">
        <f>AK251+AN251</f>
        <v>0</v>
      </c>
      <c r="AP251" s="41">
        <f>MAX(0,MIN(AN251,AO251-$C251))</f>
        <v>0</v>
      </c>
      <c r="AQ251" s="41">
        <f>AT250*(1+AR$4/12)</f>
        <v>0</v>
      </c>
      <c r="AR251" s="41">
        <f>MAX(0,AQ251-AS$4)</f>
        <v>0</v>
      </c>
      <c r="AS251" s="41">
        <f>AO251+AR251</f>
        <v>0</v>
      </c>
      <c r="AT251" s="41">
        <f>MAX(0,MIN(AR251,AS251-$C251))</f>
        <v>0</v>
      </c>
    </row>
    <row r="252">
      <c r="A252" s="40" t="n">
        <v>246</v>
      </c>
      <c r="B252" s="40" t="str">
        <f>CHOOSE(MONTH(EDATE('4 Дългове'!$D$20,A252-1)),"януари","февруари","март","април","май","юни","юли","август","септември","октомври","ноември","декември")&amp;" "&amp;YEAR(EDATE('4 Дългове'!$D$20,A252-1))&amp;" г."</f>
        <v>април 2047 г.</v>
      </c>
      <c r="C252" s="41">
        <f>$C$4-(G252+K252+O252+S252+W252+AA252+AE252+AI252+AM252+AQ252)+(H252+L252+P252+T252+X252+AB252+AF252+AJ252+AN252+AR252)</f>
        <v>470</v>
      </c>
      <c r="D252" s="41">
        <f>(G252+K252+O252+S252+W252+AA252+AE252+AI252+AM252+AQ252)-(J251+N251+R251+V251+Z251+AD251+AH251+AL251+AP251+AT251)</f>
        <v>0</v>
      </c>
      <c r="E252" s="41">
        <f>J252+N252+R252+V252+Z252+AD252+AH252+AL252+AP252+AT252</f>
        <v>0</v>
      </c>
      <c r="F252" s="40" t="str">
        <f>IF(AND(E252&lt;0.005,E251&gt;=0.005),A252,"")</f>
        <v/>
      </c>
      <c r="G252" s="41">
        <f>J251*(1+H$4/12)</f>
        <v>0</v>
      </c>
      <c r="H252" s="41">
        <f>MAX(0,G252-I$4)</f>
        <v>0</v>
      </c>
      <c r="I252" s="41">
        <f>H252</f>
        <v>0</v>
      </c>
      <c r="J252" s="41">
        <f>MAX(0,MIN(H252,I252-$C252))</f>
        <v>0</v>
      </c>
      <c r="K252" s="41">
        <f>N251*(1+L$4/12)</f>
        <v>0</v>
      </c>
      <c r="L252" s="41">
        <f>MAX(0,K252-M$4)</f>
        <v>0</v>
      </c>
      <c r="M252" s="41">
        <f>I252+L252</f>
        <v>0</v>
      </c>
      <c r="N252" s="41">
        <f>MAX(0,MIN(L252,M252-$C252))</f>
        <v>0</v>
      </c>
      <c r="O252" s="41">
        <f>R251*(1+P$4/12)</f>
        <v>0</v>
      </c>
      <c r="P252" s="41">
        <f>MAX(0,O252-Q$4)</f>
        <v>0</v>
      </c>
      <c r="Q252" s="41">
        <f>M252+P252</f>
        <v>0</v>
      </c>
      <c r="R252" s="41">
        <f>MAX(0,MIN(P252,Q252-$C252))</f>
        <v>0</v>
      </c>
      <c r="S252" s="41">
        <f>V251*(1+T$4/12)</f>
        <v>0</v>
      </c>
      <c r="T252" s="41">
        <f>MAX(0,S252-U$4)</f>
        <v>0</v>
      </c>
      <c r="U252" s="41">
        <f>Q252+T252</f>
        <v>0</v>
      </c>
      <c r="V252" s="41">
        <f>MAX(0,MIN(T252,U252-$C252))</f>
        <v>0</v>
      </c>
      <c r="W252" s="41">
        <f>Z251*(1+X$4/12)</f>
        <v>0</v>
      </c>
      <c r="X252" s="41">
        <f>MAX(0,W252-Y$4)</f>
        <v>0</v>
      </c>
      <c r="Y252" s="41">
        <f>U252+X252</f>
        <v>0</v>
      </c>
      <c r="Z252" s="41">
        <f>MAX(0,MIN(X252,Y252-$C252))</f>
        <v>0</v>
      </c>
      <c r="AA252" s="41">
        <f>AD251*(1+AB$4/12)</f>
        <v>0</v>
      </c>
      <c r="AB252" s="41">
        <f>MAX(0,AA252-AC$4)</f>
        <v>0</v>
      </c>
      <c r="AC252" s="41">
        <f>Y252+AB252</f>
        <v>0</v>
      </c>
      <c r="AD252" s="41">
        <f>MAX(0,MIN(AB252,AC252-$C252))</f>
        <v>0</v>
      </c>
      <c r="AE252" s="41">
        <f>AH251*(1+AF$4/12)</f>
        <v>0</v>
      </c>
      <c r="AF252" s="41">
        <f>MAX(0,AE252-AG$4)</f>
        <v>0</v>
      </c>
      <c r="AG252" s="41">
        <f>AC252+AF252</f>
        <v>0</v>
      </c>
      <c r="AH252" s="41">
        <f>MAX(0,MIN(AF252,AG252-$C252))</f>
        <v>0</v>
      </c>
      <c r="AI252" s="41">
        <f>AL251*(1+AJ$4/12)</f>
        <v>0</v>
      </c>
      <c r="AJ252" s="41">
        <f>MAX(0,AI252-AK$4)</f>
        <v>0</v>
      </c>
      <c r="AK252" s="41">
        <f>AG252+AJ252</f>
        <v>0</v>
      </c>
      <c r="AL252" s="41">
        <f>MAX(0,MIN(AJ252,AK252-$C252))</f>
        <v>0</v>
      </c>
      <c r="AM252" s="41">
        <f>AP251*(1+AN$4/12)</f>
        <v>0</v>
      </c>
      <c r="AN252" s="41">
        <f>MAX(0,AM252-AO$4)</f>
        <v>0</v>
      </c>
      <c r="AO252" s="41">
        <f>AK252+AN252</f>
        <v>0</v>
      </c>
      <c r="AP252" s="41">
        <f>MAX(0,MIN(AN252,AO252-$C252))</f>
        <v>0</v>
      </c>
      <c r="AQ252" s="41">
        <f>AT251*(1+AR$4/12)</f>
        <v>0</v>
      </c>
      <c r="AR252" s="41">
        <f>MAX(0,AQ252-AS$4)</f>
        <v>0</v>
      </c>
      <c r="AS252" s="41">
        <f>AO252+AR252</f>
        <v>0</v>
      </c>
      <c r="AT252" s="41">
        <f>MAX(0,MIN(AR252,AS252-$C252))</f>
        <v>0</v>
      </c>
    </row>
    <row r="253">
      <c r="A253" s="40" t="n">
        <v>247</v>
      </c>
      <c r="B253" s="40" t="str">
        <f>CHOOSE(MONTH(EDATE('4 Дългове'!$D$20,A253-1)),"януари","февруари","март","април","май","юни","юли","август","септември","октомври","ноември","декември")&amp;" "&amp;YEAR(EDATE('4 Дългове'!$D$20,A253-1))&amp;" г."</f>
        <v>май 2047 г.</v>
      </c>
      <c r="C253" s="41">
        <f>$C$4-(G253+K253+O253+S253+W253+AA253+AE253+AI253+AM253+AQ253)+(H253+L253+P253+T253+X253+AB253+AF253+AJ253+AN253+AR253)</f>
        <v>470</v>
      </c>
      <c r="D253" s="41">
        <f>(G253+K253+O253+S253+W253+AA253+AE253+AI253+AM253+AQ253)-(J252+N252+R252+V252+Z252+AD252+AH252+AL252+AP252+AT252)</f>
        <v>0</v>
      </c>
      <c r="E253" s="41">
        <f>J253+N253+R253+V253+Z253+AD253+AH253+AL253+AP253+AT253</f>
        <v>0</v>
      </c>
      <c r="F253" s="40" t="str">
        <f>IF(AND(E253&lt;0.005,E252&gt;=0.005),A253,"")</f>
        <v/>
      </c>
      <c r="G253" s="41">
        <f>J252*(1+H$4/12)</f>
        <v>0</v>
      </c>
      <c r="H253" s="41">
        <f>MAX(0,G253-I$4)</f>
        <v>0</v>
      </c>
      <c r="I253" s="41">
        <f>H253</f>
        <v>0</v>
      </c>
      <c r="J253" s="41">
        <f>MAX(0,MIN(H253,I253-$C253))</f>
        <v>0</v>
      </c>
      <c r="K253" s="41">
        <f>N252*(1+L$4/12)</f>
        <v>0</v>
      </c>
      <c r="L253" s="41">
        <f>MAX(0,K253-M$4)</f>
        <v>0</v>
      </c>
      <c r="M253" s="41">
        <f>I253+L253</f>
        <v>0</v>
      </c>
      <c r="N253" s="41">
        <f>MAX(0,MIN(L253,M253-$C253))</f>
        <v>0</v>
      </c>
      <c r="O253" s="41">
        <f>R252*(1+P$4/12)</f>
        <v>0</v>
      </c>
      <c r="P253" s="41">
        <f>MAX(0,O253-Q$4)</f>
        <v>0</v>
      </c>
      <c r="Q253" s="41">
        <f>M253+P253</f>
        <v>0</v>
      </c>
      <c r="R253" s="41">
        <f>MAX(0,MIN(P253,Q253-$C253))</f>
        <v>0</v>
      </c>
      <c r="S253" s="41">
        <f>V252*(1+T$4/12)</f>
        <v>0</v>
      </c>
      <c r="T253" s="41">
        <f>MAX(0,S253-U$4)</f>
        <v>0</v>
      </c>
      <c r="U253" s="41">
        <f>Q253+T253</f>
        <v>0</v>
      </c>
      <c r="V253" s="41">
        <f>MAX(0,MIN(T253,U253-$C253))</f>
        <v>0</v>
      </c>
      <c r="W253" s="41">
        <f>Z252*(1+X$4/12)</f>
        <v>0</v>
      </c>
      <c r="X253" s="41">
        <f>MAX(0,W253-Y$4)</f>
        <v>0</v>
      </c>
      <c r="Y253" s="41">
        <f>U253+X253</f>
        <v>0</v>
      </c>
      <c r="Z253" s="41">
        <f>MAX(0,MIN(X253,Y253-$C253))</f>
        <v>0</v>
      </c>
      <c r="AA253" s="41">
        <f>AD252*(1+AB$4/12)</f>
        <v>0</v>
      </c>
      <c r="AB253" s="41">
        <f>MAX(0,AA253-AC$4)</f>
        <v>0</v>
      </c>
      <c r="AC253" s="41">
        <f>Y253+AB253</f>
        <v>0</v>
      </c>
      <c r="AD253" s="41">
        <f>MAX(0,MIN(AB253,AC253-$C253))</f>
        <v>0</v>
      </c>
      <c r="AE253" s="41">
        <f>AH252*(1+AF$4/12)</f>
        <v>0</v>
      </c>
      <c r="AF253" s="41">
        <f>MAX(0,AE253-AG$4)</f>
        <v>0</v>
      </c>
      <c r="AG253" s="41">
        <f>AC253+AF253</f>
        <v>0</v>
      </c>
      <c r="AH253" s="41">
        <f>MAX(0,MIN(AF253,AG253-$C253))</f>
        <v>0</v>
      </c>
      <c r="AI253" s="41">
        <f>AL252*(1+AJ$4/12)</f>
        <v>0</v>
      </c>
      <c r="AJ253" s="41">
        <f>MAX(0,AI253-AK$4)</f>
        <v>0</v>
      </c>
      <c r="AK253" s="41">
        <f>AG253+AJ253</f>
        <v>0</v>
      </c>
      <c r="AL253" s="41">
        <f>MAX(0,MIN(AJ253,AK253-$C253))</f>
        <v>0</v>
      </c>
      <c r="AM253" s="41">
        <f>AP252*(1+AN$4/12)</f>
        <v>0</v>
      </c>
      <c r="AN253" s="41">
        <f>MAX(0,AM253-AO$4)</f>
        <v>0</v>
      </c>
      <c r="AO253" s="41">
        <f>AK253+AN253</f>
        <v>0</v>
      </c>
      <c r="AP253" s="41">
        <f>MAX(0,MIN(AN253,AO253-$C253))</f>
        <v>0</v>
      </c>
      <c r="AQ253" s="41">
        <f>AT252*(1+AR$4/12)</f>
        <v>0</v>
      </c>
      <c r="AR253" s="41">
        <f>MAX(0,AQ253-AS$4)</f>
        <v>0</v>
      </c>
      <c r="AS253" s="41">
        <f>AO253+AR253</f>
        <v>0</v>
      </c>
      <c r="AT253" s="41">
        <f>MAX(0,MIN(AR253,AS253-$C253))</f>
        <v>0</v>
      </c>
    </row>
    <row r="254">
      <c r="A254" s="40" t="n">
        <v>248</v>
      </c>
      <c r="B254" s="40" t="str">
        <f>CHOOSE(MONTH(EDATE('4 Дългове'!$D$20,A254-1)),"януари","февруари","март","април","май","юни","юли","август","септември","октомври","ноември","декември")&amp;" "&amp;YEAR(EDATE('4 Дългове'!$D$20,A254-1))&amp;" г."</f>
        <v>юни 2047 г.</v>
      </c>
      <c r="C254" s="41">
        <f>$C$4-(G254+K254+O254+S254+W254+AA254+AE254+AI254+AM254+AQ254)+(H254+L254+P254+T254+X254+AB254+AF254+AJ254+AN254+AR254)</f>
        <v>470</v>
      </c>
      <c r="D254" s="41">
        <f>(G254+K254+O254+S254+W254+AA254+AE254+AI254+AM254+AQ254)-(J253+N253+R253+V253+Z253+AD253+AH253+AL253+AP253+AT253)</f>
        <v>0</v>
      </c>
      <c r="E254" s="41">
        <f>J254+N254+R254+V254+Z254+AD254+AH254+AL254+AP254+AT254</f>
        <v>0</v>
      </c>
      <c r="F254" s="40" t="str">
        <f>IF(AND(E254&lt;0.005,E253&gt;=0.005),A254,"")</f>
        <v/>
      </c>
      <c r="G254" s="41">
        <f>J253*(1+H$4/12)</f>
        <v>0</v>
      </c>
      <c r="H254" s="41">
        <f>MAX(0,G254-I$4)</f>
        <v>0</v>
      </c>
      <c r="I254" s="41">
        <f>H254</f>
        <v>0</v>
      </c>
      <c r="J254" s="41">
        <f>MAX(0,MIN(H254,I254-$C254))</f>
        <v>0</v>
      </c>
      <c r="K254" s="41">
        <f>N253*(1+L$4/12)</f>
        <v>0</v>
      </c>
      <c r="L254" s="41">
        <f>MAX(0,K254-M$4)</f>
        <v>0</v>
      </c>
      <c r="M254" s="41">
        <f>I254+L254</f>
        <v>0</v>
      </c>
      <c r="N254" s="41">
        <f>MAX(0,MIN(L254,M254-$C254))</f>
        <v>0</v>
      </c>
      <c r="O254" s="41">
        <f>R253*(1+P$4/12)</f>
        <v>0</v>
      </c>
      <c r="P254" s="41">
        <f>MAX(0,O254-Q$4)</f>
        <v>0</v>
      </c>
      <c r="Q254" s="41">
        <f>M254+P254</f>
        <v>0</v>
      </c>
      <c r="R254" s="41">
        <f>MAX(0,MIN(P254,Q254-$C254))</f>
        <v>0</v>
      </c>
      <c r="S254" s="41">
        <f>V253*(1+T$4/12)</f>
        <v>0</v>
      </c>
      <c r="T254" s="41">
        <f>MAX(0,S254-U$4)</f>
        <v>0</v>
      </c>
      <c r="U254" s="41">
        <f>Q254+T254</f>
        <v>0</v>
      </c>
      <c r="V254" s="41">
        <f>MAX(0,MIN(T254,U254-$C254))</f>
        <v>0</v>
      </c>
      <c r="W254" s="41">
        <f>Z253*(1+X$4/12)</f>
        <v>0</v>
      </c>
      <c r="X254" s="41">
        <f>MAX(0,W254-Y$4)</f>
        <v>0</v>
      </c>
      <c r="Y254" s="41">
        <f>U254+X254</f>
        <v>0</v>
      </c>
      <c r="Z254" s="41">
        <f>MAX(0,MIN(X254,Y254-$C254))</f>
        <v>0</v>
      </c>
      <c r="AA254" s="41">
        <f>AD253*(1+AB$4/12)</f>
        <v>0</v>
      </c>
      <c r="AB254" s="41">
        <f>MAX(0,AA254-AC$4)</f>
        <v>0</v>
      </c>
      <c r="AC254" s="41">
        <f>Y254+AB254</f>
        <v>0</v>
      </c>
      <c r="AD254" s="41">
        <f>MAX(0,MIN(AB254,AC254-$C254))</f>
        <v>0</v>
      </c>
      <c r="AE254" s="41">
        <f>AH253*(1+AF$4/12)</f>
        <v>0</v>
      </c>
      <c r="AF254" s="41">
        <f>MAX(0,AE254-AG$4)</f>
        <v>0</v>
      </c>
      <c r="AG254" s="41">
        <f>AC254+AF254</f>
        <v>0</v>
      </c>
      <c r="AH254" s="41">
        <f>MAX(0,MIN(AF254,AG254-$C254))</f>
        <v>0</v>
      </c>
      <c r="AI254" s="41">
        <f>AL253*(1+AJ$4/12)</f>
        <v>0</v>
      </c>
      <c r="AJ254" s="41">
        <f>MAX(0,AI254-AK$4)</f>
        <v>0</v>
      </c>
      <c r="AK254" s="41">
        <f>AG254+AJ254</f>
        <v>0</v>
      </c>
      <c r="AL254" s="41">
        <f>MAX(0,MIN(AJ254,AK254-$C254))</f>
        <v>0</v>
      </c>
      <c r="AM254" s="41">
        <f>AP253*(1+AN$4/12)</f>
        <v>0</v>
      </c>
      <c r="AN254" s="41">
        <f>MAX(0,AM254-AO$4)</f>
        <v>0</v>
      </c>
      <c r="AO254" s="41">
        <f>AK254+AN254</f>
        <v>0</v>
      </c>
      <c r="AP254" s="41">
        <f>MAX(0,MIN(AN254,AO254-$C254))</f>
        <v>0</v>
      </c>
      <c r="AQ254" s="41">
        <f>AT253*(1+AR$4/12)</f>
        <v>0</v>
      </c>
      <c r="AR254" s="41">
        <f>MAX(0,AQ254-AS$4)</f>
        <v>0</v>
      </c>
      <c r="AS254" s="41">
        <f>AO254+AR254</f>
        <v>0</v>
      </c>
      <c r="AT254" s="41">
        <f>MAX(0,MIN(AR254,AS254-$C254))</f>
        <v>0</v>
      </c>
    </row>
    <row r="255">
      <c r="A255" s="40" t="n">
        <v>249</v>
      </c>
      <c r="B255" s="40" t="str">
        <f>CHOOSE(MONTH(EDATE('4 Дългове'!$D$20,A255-1)),"януари","февруари","март","април","май","юни","юли","август","септември","октомври","ноември","декември")&amp;" "&amp;YEAR(EDATE('4 Дългове'!$D$20,A255-1))&amp;" г."</f>
        <v>юли 2047 г.</v>
      </c>
      <c r="C255" s="41">
        <f>$C$4-(G255+K255+O255+S255+W255+AA255+AE255+AI255+AM255+AQ255)+(H255+L255+P255+T255+X255+AB255+AF255+AJ255+AN255+AR255)</f>
        <v>470</v>
      </c>
      <c r="D255" s="41">
        <f>(G255+K255+O255+S255+W255+AA255+AE255+AI255+AM255+AQ255)-(J254+N254+R254+V254+Z254+AD254+AH254+AL254+AP254+AT254)</f>
        <v>0</v>
      </c>
      <c r="E255" s="41">
        <f>J255+N255+R255+V255+Z255+AD255+AH255+AL255+AP255+AT255</f>
        <v>0</v>
      </c>
      <c r="F255" s="40" t="str">
        <f>IF(AND(E255&lt;0.005,E254&gt;=0.005),A255,"")</f>
        <v/>
      </c>
      <c r="G255" s="41">
        <f>J254*(1+H$4/12)</f>
        <v>0</v>
      </c>
      <c r="H255" s="41">
        <f>MAX(0,G255-I$4)</f>
        <v>0</v>
      </c>
      <c r="I255" s="41">
        <f>H255</f>
        <v>0</v>
      </c>
      <c r="J255" s="41">
        <f>MAX(0,MIN(H255,I255-$C255))</f>
        <v>0</v>
      </c>
      <c r="K255" s="41">
        <f>N254*(1+L$4/12)</f>
        <v>0</v>
      </c>
      <c r="L255" s="41">
        <f>MAX(0,K255-M$4)</f>
        <v>0</v>
      </c>
      <c r="M255" s="41">
        <f>I255+L255</f>
        <v>0</v>
      </c>
      <c r="N255" s="41">
        <f>MAX(0,MIN(L255,M255-$C255))</f>
        <v>0</v>
      </c>
      <c r="O255" s="41">
        <f>R254*(1+P$4/12)</f>
        <v>0</v>
      </c>
      <c r="P255" s="41">
        <f>MAX(0,O255-Q$4)</f>
        <v>0</v>
      </c>
      <c r="Q255" s="41">
        <f>M255+P255</f>
        <v>0</v>
      </c>
      <c r="R255" s="41">
        <f>MAX(0,MIN(P255,Q255-$C255))</f>
        <v>0</v>
      </c>
      <c r="S255" s="41">
        <f>V254*(1+T$4/12)</f>
        <v>0</v>
      </c>
      <c r="T255" s="41">
        <f>MAX(0,S255-U$4)</f>
        <v>0</v>
      </c>
      <c r="U255" s="41">
        <f>Q255+T255</f>
        <v>0</v>
      </c>
      <c r="V255" s="41">
        <f>MAX(0,MIN(T255,U255-$C255))</f>
        <v>0</v>
      </c>
      <c r="W255" s="41">
        <f>Z254*(1+X$4/12)</f>
        <v>0</v>
      </c>
      <c r="X255" s="41">
        <f>MAX(0,W255-Y$4)</f>
        <v>0</v>
      </c>
      <c r="Y255" s="41">
        <f>U255+X255</f>
        <v>0</v>
      </c>
      <c r="Z255" s="41">
        <f>MAX(0,MIN(X255,Y255-$C255))</f>
        <v>0</v>
      </c>
      <c r="AA255" s="41">
        <f>AD254*(1+AB$4/12)</f>
        <v>0</v>
      </c>
      <c r="AB255" s="41">
        <f>MAX(0,AA255-AC$4)</f>
        <v>0</v>
      </c>
      <c r="AC255" s="41">
        <f>Y255+AB255</f>
        <v>0</v>
      </c>
      <c r="AD255" s="41">
        <f>MAX(0,MIN(AB255,AC255-$C255))</f>
        <v>0</v>
      </c>
      <c r="AE255" s="41">
        <f>AH254*(1+AF$4/12)</f>
        <v>0</v>
      </c>
      <c r="AF255" s="41">
        <f>MAX(0,AE255-AG$4)</f>
        <v>0</v>
      </c>
      <c r="AG255" s="41">
        <f>AC255+AF255</f>
        <v>0</v>
      </c>
      <c r="AH255" s="41">
        <f>MAX(0,MIN(AF255,AG255-$C255))</f>
        <v>0</v>
      </c>
      <c r="AI255" s="41">
        <f>AL254*(1+AJ$4/12)</f>
        <v>0</v>
      </c>
      <c r="AJ255" s="41">
        <f>MAX(0,AI255-AK$4)</f>
        <v>0</v>
      </c>
      <c r="AK255" s="41">
        <f>AG255+AJ255</f>
        <v>0</v>
      </c>
      <c r="AL255" s="41">
        <f>MAX(0,MIN(AJ255,AK255-$C255))</f>
        <v>0</v>
      </c>
      <c r="AM255" s="41">
        <f>AP254*(1+AN$4/12)</f>
        <v>0</v>
      </c>
      <c r="AN255" s="41">
        <f>MAX(0,AM255-AO$4)</f>
        <v>0</v>
      </c>
      <c r="AO255" s="41">
        <f>AK255+AN255</f>
        <v>0</v>
      </c>
      <c r="AP255" s="41">
        <f>MAX(0,MIN(AN255,AO255-$C255))</f>
        <v>0</v>
      </c>
      <c r="AQ255" s="41">
        <f>AT254*(1+AR$4/12)</f>
        <v>0</v>
      </c>
      <c r="AR255" s="41">
        <f>MAX(0,AQ255-AS$4)</f>
        <v>0</v>
      </c>
      <c r="AS255" s="41">
        <f>AO255+AR255</f>
        <v>0</v>
      </c>
      <c r="AT255" s="41">
        <f>MAX(0,MIN(AR255,AS255-$C255))</f>
        <v>0</v>
      </c>
    </row>
    <row r="256">
      <c r="A256" s="40" t="n">
        <v>250</v>
      </c>
      <c r="B256" s="40" t="str">
        <f>CHOOSE(MONTH(EDATE('4 Дългове'!$D$20,A256-1)),"януари","февруари","март","април","май","юни","юли","август","септември","октомври","ноември","декември")&amp;" "&amp;YEAR(EDATE('4 Дългове'!$D$20,A256-1))&amp;" г."</f>
        <v>август 2047 г.</v>
      </c>
      <c r="C256" s="41">
        <f>$C$4-(G256+K256+O256+S256+W256+AA256+AE256+AI256+AM256+AQ256)+(H256+L256+P256+T256+X256+AB256+AF256+AJ256+AN256+AR256)</f>
        <v>470</v>
      </c>
      <c r="D256" s="41">
        <f>(G256+K256+O256+S256+W256+AA256+AE256+AI256+AM256+AQ256)-(J255+N255+R255+V255+Z255+AD255+AH255+AL255+AP255+AT255)</f>
        <v>0</v>
      </c>
      <c r="E256" s="41">
        <f>J256+N256+R256+V256+Z256+AD256+AH256+AL256+AP256+AT256</f>
        <v>0</v>
      </c>
      <c r="F256" s="40" t="str">
        <f>IF(AND(E256&lt;0.005,E255&gt;=0.005),A256,"")</f>
        <v/>
      </c>
      <c r="G256" s="41">
        <f>J255*(1+H$4/12)</f>
        <v>0</v>
      </c>
      <c r="H256" s="41">
        <f>MAX(0,G256-I$4)</f>
        <v>0</v>
      </c>
      <c r="I256" s="41">
        <f>H256</f>
        <v>0</v>
      </c>
      <c r="J256" s="41">
        <f>MAX(0,MIN(H256,I256-$C256))</f>
        <v>0</v>
      </c>
      <c r="K256" s="41">
        <f>N255*(1+L$4/12)</f>
        <v>0</v>
      </c>
      <c r="L256" s="41">
        <f>MAX(0,K256-M$4)</f>
        <v>0</v>
      </c>
      <c r="M256" s="41">
        <f>I256+L256</f>
        <v>0</v>
      </c>
      <c r="N256" s="41">
        <f>MAX(0,MIN(L256,M256-$C256))</f>
        <v>0</v>
      </c>
      <c r="O256" s="41">
        <f>R255*(1+P$4/12)</f>
        <v>0</v>
      </c>
      <c r="P256" s="41">
        <f>MAX(0,O256-Q$4)</f>
        <v>0</v>
      </c>
      <c r="Q256" s="41">
        <f>M256+P256</f>
        <v>0</v>
      </c>
      <c r="R256" s="41">
        <f>MAX(0,MIN(P256,Q256-$C256))</f>
        <v>0</v>
      </c>
      <c r="S256" s="41">
        <f>V255*(1+T$4/12)</f>
        <v>0</v>
      </c>
      <c r="T256" s="41">
        <f>MAX(0,S256-U$4)</f>
        <v>0</v>
      </c>
      <c r="U256" s="41">
        <f>Q256+T256</f>
        <v>0</v>
      </c>
      <c r="V256" s="41">
        <f>MAX(0,MIN(T256,U256-$C256))</f>
        <v>0</v>
      </c>
      <c r="W256" s="41">
        <f>Z255*(1+X$4/12)</f>
        <v>0</v>
      </c>
      <c r="X256" s="41">
        <f>MAX(0,W256-Y$4)</f>
        <v>0</v>
      </c>
      <c r="Y256" s="41">
        <f>U256+X256</f>
        <v>0</v>
      </c>
      <c r="Z256" s="41">
        <f>MAX(0,MIN(X256,Y256-$C256))</f>
        <v>0</v>
      </c>
      <c r="AA256" s="41">
        <f>AD255*(1+AB$4/12)</f>
        <v>0</v>
      </c>
      <c r="AB256" s="41">
        <f>MAX(0,AA256-AC$4)</f>
        <v>0</v>
      </c>
      <c r="AC256" s="41">
        <f>Y256+AB256</f>
        <v>0</v>
      </c>
      <c r="AD256" s="41">
        <f>MAX(0,MIN(AB256,AC256-$C256))</f>
        <v>0</v>
      </c>
      <c r="AE256" s="41">
        <f>AH255*(1+AF$4/12)</f>
        <v>0</v>
      </c>
      <c r="AF256" s="41">
        <f>MAX(0,AE256-AG$4)</f>
        <v>0</v>
      </c>
      <c r="AG256" s="41">
        <f>AC256+AF256</f>
        <v>0</v>
      </c>
      <c r="AH256" s="41">
        <f>MAX(0,MIN(AF256,AG256-$C256))</f>
        <v>0</v>
      </c>
      <c r="AI256" s="41">
        <f>AL255*(1+AJ$4/12)</f>
        <v>0</v>
      </c>
      <c r="AJ256" s="41">
        <f>MAX(0,AI256-AK$4)</f>
        <v>0</v>
      </c>
      <c r="AK256" s="41">
        <f>AG256+AJ256</f>
        <v>0</v>
      </c>
      <c r="AL256" s="41">
        <f>MAX(0,MIN(AJ256,AK256-$C256))</f>
        <v>0</v>
      </c>
      <c r="AM256" s="41">
        <f>AP255*(1+AN$4/12)</f>
        <v>0</v>
      </c>
      <c r="AN256" s="41">
        <f>MAX(0,AM256-AO$4)</f>
        <v>0</v>
      </c>
      <c r="AO256" s="41">
        <f>AK256+AN256</f>
        <v>0</v>
      </c>
      <c r="AP256" s="41">
        <f>MAX(0,MIN(AN256,AO256-$C256))</f>
        <v>0</v>
      </c>
      <c r="AQ256" s="41">
        <f>AT255*(1+AR$4/12)</f>
        <v>0</v>
      </c>
      <c r="AR256" s="41">
        <f>MAX(0,AQ256-AS$4)</f>
        <v>0</v>
      </c>
      <c r="AS256" s="41">
        <f>AO256+AR256</f>
        <v>0</v>
      </c>
      <c r="AT256" s="41">
        <f>MAX(0,MIN(AR256,AS256-$C256))</f>
        <v>0</v>
      </c>
    </row>
    <row r="257">
      <c r="A257" s="40" t="n">
        <v>251</v>
      </c>
      <c r="B257" s="40" t="str">
        <f>CHOOSE(MONTH(EDATE('4 Дългове'!$D$20,A257-1)),"януари","февруари","март","април","май","юни","юли","август","септември","октомври","ноември","декември")&amp;" "&amp;YEAR(EDATE('4 Дългове'!$D$20,A257-1))&amp;" г."</f>
        <v>септември 2047 г.</v>
      </c>
      <c r="C257" s="41">
        <f>$C$4-(G257+K257+O257+S257+W257+AA257+AE257+AI257+AM257+AQ257)+(H257+L257+P257+T257+X257+AB257+AF257+AJ257+AN257+AR257)</f>
        <v>470</v>
      </c>
      <c r="D257" s="41">
        <f>(G257+K257+O257+S257+W257+AA257+AE257+AI257+AM257+AQ257)-(J256+N256+R256+V256+Z256+AD256+AH256+AL256+AP256+AT256)</f>
        <v>0</v>
      </c>
      <c r="E257" s="41">
        <f>J257+N257+R257+V257+Z257+AD257+AH257+AL257+AP257+AT257</f>
        <v>0</v>
      </c>
      <c r="F257" s="40" t="str">
        <f>IF(AND(E257&lt;0.005,E256&gt;=0.005),A257,"")</f>
        <v/>
      </c>
      <c r="G257" s="41">
        <f>J256*(1+H$4/12)</f>
        <v>0</v>
      </c>
      <c r="H257" s="41">
        <f>MAX(0,G257-I$4)</f>
        <v>0</v>
      </c>
      <c r="I257" s="41">
        <f>H257</f>
        <v>0</v>
      </c>
      <c r="J257" s="41">
        <f>MAX(0,MIN(H257,I257-$C257))</f>
        <v>0</v>
      </c>
      <c r="K257" s="41">
        <f>N256*(1+L$4/12)</f>
        <v>0</v>
      </c>
      <c r="L257" s="41">
        <f>MAX(0,K257-M$4)</f>
        <v>0</v>
      </c>
      <c r="M257" s="41">
        <f>I257+L257</f>
        <v>0</v>
      </c>
      <c r="N257" s="41">
        <f>MAX(0,MIN(L257,M257-$C257))</f>
        <v>0</v>
      </c>
      <c r="O257" s="41">
        <f>R256*(1+P$4/12)</f>
        <v>0</v>
      </c>
      <c r="P257" s="41">
        <f>MAX(0,O257-Q$4)</f>
        <v>0</v>
      </c>
      <c r="Q257" s="41">
        <f>M257+P257</f>
        <v>0</v>
      </c>
      <c r="R257" s="41">
        <f>MAX(0,MIN(P257,Q257-$C257))</f>
        <v>0</v>
      </c>
      <c r="S257" s="41">
        <f>V256*(1+T$4/12)</f>
        <v>0</v>
      </c>
      <c r="T257" s="41">
        <f>MAX(0,S257-U$4)</f>
        <v>0</v>
      </c>
      <c r="U257" s="41">
        <f>Q257+T257</f>
        <v>0</v>
      </c>
      <c r="V257" s="41">
        <f>MAX(0,MIN(T257,U257-$C257))</f>
        <v>0</v>
      </c>
      <c r="W257" s="41">
        <f>Z256*(1+X$4/12)</f>
        <v>0</v>
      </c>
      <c r="X257" s="41">
        <f>MAX(0,W257-Y$4)</f>
        <v>0</v>
      </c>
      <c r="Y257" s="41">
        <f>U257+X257</f>
        <v>0</v>
      </c>
      <c r="Z257" s="41">
        <f>MAX(0,MIN(X257,Y257-$C257))</f>
        <v>0</v>
      </c>
      <c r="AA257" s="41">
        <f>AD256*(1+AB$4/12)</f>
        <v>0</v>
      </c>
      <c r="AB257" s="41">
        <f>MAX(0,AA257-AC$4)</f>
        <v>0</v>
      </c>
      <c r="AC257" s="41">
        <f>Y257+AB257</f>
        <v>0</v>
      </c>
      <c r="AD257" s="41">
        <f>MAX(0,MIN(AB257,AC257-$C257))</f>
        <v>0</v>
      </c>
      <c r="AE257" s="41">
        <f>AH256*(1+AF$4/12)</f>
        <v>0</v>
      </c>
      <c r="AF257" s="41">
        <f>MAX(0,AE257-AG$4)</f>
        <v>0</v>
      </c>
      <c r="AG257" s="41">
        <f>AC257+AF257</f>
        <v>0</v>
      </c>
      <c r="AH257" s="41">
        <f>MAX(0,MIN(AF257,AG257-$C257))</f>
        <v>0</v>
      </c>
      <c r="AI257" s="41">
        <f>AL256*(1+AJ$4/12)</f>
        <v>0</v>
      </c>
      <c r="AJ257" s="41">
        <f>MAX(0,AI257-AK$4)</f>
        <v>0</v>
      </c>
      <c r="AK257" s="41">
        <f>AG257+AJ257</f>
        <v>0</v>
      </c>
      <c r="AL257" s="41">
        <f>MAX(0,MIN(AJ257,AK257-$C257))</f>
        <v>0</v>
      </c>
      <c r="AM257" s="41">
        <f>AP256*(1+AN$4/12)</f>
        <v>0</v>
      </c>
      <c r="AN257" s="41">
        <f>MAX(0,AM257-AO$4)</f>
        <v>0</v>
      </c>
      <c r="AO257" s="41">
        <f>AK257+AN257</f>
        <v>0</v>
      </c>
      <c r="AP257" s="41">
        <f>MAX(0,MIN(AN257,AO257-$C257))</f>
        <v>0</v>
      </c>
      <c r="AQ257" s="41">
        <f>AT256*(1+AR$4/12)</f>
        <v>0</v>
      </c>
      <c r="AR257" s="41">
        <f>MAX(0,AQ257-AS$4)</f>
        <v>0</v>
      </c>
      <c r="AS257" s="41">
        <f>AO257+AR257</f>
        <v>0</v>
      </c>
      <c r="AT257" s="41">
        <f>MAX(0,MIN(AR257,AS257-$C257))</f>
        <v>0</v>
      </c>
    </row>
    <row r="258">
      <c r="A258" s="40" t="n">
        <v>252</v>
      </c>
      <c r="B258" s="40" t="str">
        <f>CHOOSE(MONTH(EDATE('4 Дългове'!$D$20,A258-1)),"януари","февруари","март","април","май","юни","юли","август","септември","октомври","ноември","декември")&amp;" "&amp;YEAR(EDATE('4 Дългове'!$D$20,A258-1))&amp;" г."</f>
        <v>октомври 2047 г.</v>
      </c>
      <c r="C258" s="41">
        <f>$C$4-(G258+K258+O258+S258+W258+AA258+AE258+AI258+AM258+AQ258)+(H258+L258+P258+T258+X258+AB258+AF258+AJ258+AN258+AR258)</f>
        <v>470</v>
      </c>
      <c r="D258" s="41">
        <f>(G258+K258+O258+S258+W258+AA258+AE258+AI258+AM258+AQ258)-(J257+N257+R257+V257+Z257+AD257+AH257+AL257+AP257+AT257)</f>
        <v>0</v>
      </c>
      <c r="E258" s="41">
        <f>J258+N258+R258+V258+Z258+AD258+AH258+AL258+AP258+AT258</f>
        <v>0</v>
      </c>
      <c r="F258" s="40" t="str">
        <f>IF(AND(E258&lt;0.005,E257&gt;=0.005),A258,"")</f>
        <v/>
      </c>
      <c r="G258" s="41">
        <f>J257*(1+H$4/12)</f>
        <v>0</v>
      </c>
      <c r="H258" s="41">
        <f>MAX(0,G258-I$4)</f>
        <v>0</v>
      </c>
      <c r="I258" s="41">
        <f>H258</f>
        <v>0</v>
      </c>
      <c r="J258" s="41">
        <f>MAX(0,MIN(H258,I258-$C258))</f>
        <v>0</v>
      </c>
      <c r="K258" s="41">
        <f>N257*(1+L$4/12)</f>
        <v>0</v>
      </c>
      <c r="L258" s="41">
        <f>MAX(0,K258-M$4)</f>
        <v>0</v>
      </c>
      <c r="M258" s="41">
        <f>I258+L258</f>
        <v>0</v>
      </c>
      <c r="N258" s="41">
        <f>MAX(0,MIN(L258,M258-$C258))</f>
        <v>0</v>
      </c>
      <c r="O258" s="41">
        <f>R257*(1+P$4/12)</f>
        <v>0</v>
      </c>
      <c r="P258" s="41">
        <f>MAX(0,O258-Q$4)</f>
        <v>0</v>
      </c>
      <c r="Q258" s="41">
        <f>M258+P258</f>
        <v>0</v>
      </c>
      <c r="R258" s="41">
        <f>MAX(0,MIN(P258,Q258-$C258))</f>
        <v>0</v>
      </c>
      <c r="S258" s="41">
        <f>V257*(1+T$4/12)</f>
        <v>0</v>
      </c>
      <c r="T258" s="41">
        <f>MAX(0,S258-U$4)</f>
        <v>0</v>
      </c>
      <c r="U258" s="41">
        <f>Q258+T258</f>
        <v>0</v>
      </c>
      <c r="V258" s="41">
        <f>MAX(0,MIN(T258,U258-$C258))</f>
        <v>0</v>
      </c>
      <c r="W258" s="41">
        <f>Z257*(1+X$4/12)</f>
        <v>0</v>
      </c>
      <c r="X258" s="41">
        <f>MAX(0,W258-Y$4)</f>
        <v>0</v>
      </c>
      <c r="Y258" s="41">
        <f>U258+X258</f>
        <v>0</v>
      </c>
      <c r="Z258" s="41">
        <f>MAX(0,MIN(X258,Y258-$C258))</f>
        <v>0</v>
      </c>
      <c r="AA258" s="41">
        <f>AD257*(1+AB$4/12)</f>
        <v>0</v>
      </c>
      <c r="AB258" s="41">
        <f>MAX(0,AA258-AC$4)</f>
        <v>0</v>
      </c>
      <c r="AC258" s="41">
        <f>Y258+AB258</f>
        <v>0</v>
      </c>
      <c r="AD258" s="41">
        <f>MAX(0,MIN(AB258,AC258-$C258))</f>
        <v>0</v>
      </c>
      <c r="AE258" s="41">
        <f>AH257*(1+AF$4/12)</f>
        <v>0</v>
      </c>
      <c r="AF258" s="41">
        <f>MAX(0,AE258-AG$4)</f>
        <v>0</v>
      </c>
      <c r="AG258" s="41">
        <f>AC258+AF258</f>
        <v>0</v>
      </c>
      <c r="AH258" s="41">
        <f>MAX(0,MIN(AF258,AG258-$C258))</f>
        <v>0</v>
      </c>
      <c r="AI258" s="41">
        <f>AL257*(1+AJ$4/12)</f>
        <v>0</v>
      </c>
      <c r="AJ258" s="41">
        <f>MAX(0,AI258-AK$4)</f>
        <v>0</v>
      </c>
      <c r="AK258" s="41">
        <f>AG258+AJ258</f>
        <v>0</v>
      </c>
      <c r="AL258" s="41">
        <f>MAX(0,MIN(AJ258,AK258-$C258))</f>
        <v>0</v>
      </c>
      <c r="AM258" s="41">
        <f>AP257*(1+AN$4/12)</f>
        <v>0</v>
      </c>
      <c r="AN258" s="41">
        <f>MAX(0,AM258-AO$4)</f>
        <v>0</v>
      </c>
      <c r="AO258" s="41">
        <f>AK258+AN258</f>
        <v>0</v>
      </c>
      <c r="AP258" s="41">
        <f>MAX(0,MIN(AN258,AO258-$C258))</f>
        <v>0</v>
      </c>
      <c r="AQ258" s="41">
        <f>AT257*(1+AR$4/12)</f>
        <v>0</v>
      </c>
      <c r="AR258" s="41">
        <f>MAX(0,AQ258-AS$4)</f>
        <v>0</v>
      </c>
      <c r="AS258" s="41">
        <f>AO258+AR258</f>
        <v>0</v>
      </c>
      <c r="AT258" s="41">
        <f>MAX(0,MIN(AR258,AS258-$C258))</f>
        <v>0</v>
      </c>
    </row>
    <row r="259">
      <c r="A259" s="40" t="n">
        <v>253</v>
      </c>
      <c r="B259" s="40" t="str">
        <f>CHOOSE(MONTH(EDATE('4 Дългове'!$D$20,A259-1)),"януари","февруари","март","април","май","юни","юли","август","септември","октомври","ноември","декември")&amp;" "&amp;YEAR(EDATE('4 Дългове'!$D$20,A259-1))&amp;" г."</f>
        <v>ноември 2047 г.</v>
      </c>
      <c r="C259" s="41">
        <f>$C$4-(G259+K259+O259+S259+W259+AA259+AE259+AI259+AM259+AQ259)+(H259+L259+P259+T259+X259+AB259+AF259+AJ259+AN259+AR259)</f>
        <v>470</v>
      </c>
      <c r="D259" s="41">
        <f>(G259+K259+O259+S259+W259+AA259+AE259+AI259+AM259+AQ259)-(J258+N258+R258+V258+Z258+AD258+AH258+AL258+AP258+AT258)</f>
        <v>0</v>
      </c>
      <c r="E259" s="41">
        <f>J259+N259+R259+V259+Z259+AD259+AH259+AL259+AP259+AT259</f>
        <v>0</v>
      </c>
      <c r="F259" s="40" t="str">
        <f>IF(AND(E259&lt;0.005,E258&gt;=0.005),A259,"")</f>
        <v/>
      </c>
      <c r="G259" s="41">
        <f>J258*(1+H$4/12)</f>
        <v>0</v>
      </c>
      <c r="H259" s="41">
        <f>MAX(0,G259-I$4)</f>
        <v>0</v>
      </c>
      <c r="I259" s="41">
        <f>H259</f>
        <v>0</v>
      </c>
      <c r="J259" s="41">
        <f>MAX(0,MIN(H259,I259-$C259))</f>
        <v>0</v>
      </c>
      <c r="K259" s="41">
        <f>N258*(1+L$4/12)</f>
        <v>0</v>
      </c>
      <c r="L259" s="41">
        <f>MAX(0,K259-M$4)</f>
        <v>0</v>
      </c>
      <c r="M259" s="41">
        <f>I259+L259</f>
        <v>0</v>
      </c>
      <c r="N259" s="41">
        <f>MAX(0,MIN(L259,M259-$C259))</f>
        <v>0</v>
      </c>
      <c r="O259" s="41">
        <f>R258*(1+P$4/12)</f>
        <v>0</v>
      </c>
      <c r="P259" s="41">
        <f>MAX(0,O259-Q$4)</f>
        <v>0</v>
      </c>
      <c r="Q259" s="41">
        <f>M259+P259</f>
        <v>0</v>
      </c>
      <c r="R259" s="41">
        <f>MAX(0,MIN(P259,Q259-$C259))</f>
        <v>0</v>
      </c>
      <c r="S259" s="41">
        <f>V258*(1+T$4/12)</f>
        <v>0</v>
      </c>
      <c r="T259" s="41">
        <f>MAX(0,S259-U$4)</f>
        <v>0</v>
      </c>
      <c r="U259" s="41">
        <f>Q259+T259</f>
        <v>0</v>
      </c>
      <c r="V259" s="41">
        <f>MAX(0,MIN(T259,U259-$C259))</f>
        <v>0</v>
      </c>
      <c r="W259" s="41">
        <f>Z258*(1+X$4/12)</f>
        <v>0</v>
      </c>
      <c r="X259" s="41">
        <f>MAX(0,W259-Y$4)</f>
        <v>0</v>
      </c>
      <c r="Y259" s="41">
        <f>U259+X259</f>
        <v>0</v>
      </c>
      <c r="Z259" s="41">
        <f>MAX(0,MIN(X259,Y259-$C259))</f>
        <v>0</v>
      </c>
      <c r="AA259" s="41">
        <f>AD258*(1+AB$4/12)</f>
        <v>0</v>
      </c>
      <c r="AB259" s="41">
        <f>MAX(0,AA259-AC$4)</f>
        <v>0</v>
      </c>
      <c r="AC259" s="41">
        <f>Y259+AB259</f>
        <v>0</v>
      </c>
      <c r="AD259" s="41">
        <f>MAX(0,MIN(AB259,AC259-$C259))</f>
        <v>0</v>
      </c>
      <c r="AE259" s="41">
        <f>AH258*(1+AF$4/12)</f>
        <v>0</v>
      </c>
      <c r="AF259" s="41">
        <f>MAX(0,AE259-AG$4)</f>
        <v>0</v>
      </c>
      <c r="AG259" s="41">
        <f>AC259+AF259</f>
        <v>0</v>
      </c>
      <c r="AH259" s="41">
        <f>MAX(0,MIN(AF259,AG259-$C259))</f>
        <v>0</v>
      </c>
      <c r="AI259" s="41">
        <f>AL258*(1+AJ$4/12)</f>
        <v>0</v>
      </c>
      <c r="AJ259" s="41">
        <f>MAX(0,AI259-AK$4)</f>
        <v>0</v>
      </c>
      <c r="AK259" s="41">
        <f>AG259+AJ259</f>
        <v>0</v>
      </c>
      <c r="AL259" s="41">
        <f>MAX(0,MIN(AJ259,AK259-$C259))</f>
        <v>0</v>
      </c>
      <c r="AM259" s="41">
        <f>AP258*(1+AN$4/12)</f>
        <v>0</v>
      </c>
      <c r="AN259" s="41">
        <f>MAX(0,AM259-AO$4)</f>
        <v>0</v>
      </c>
      <c r="AO259" s="41">
        <f>AK259+AN259</f>
        <v>0</v>
      </c>
      <c r="AP259" s="41">
        <f>MAX(0,MIN(AN259,AO259-$C259))</f>
        <v>0</v>
      </c>
      <c r="AQ259" s="41">
        <f>AT258*(1+AR$4/12)</f>
        <v>0</v>
      </c>
      <c r="AR259" s="41">
        <f>MAX(0,AQ259-AS$4)</f>
        <v>0</v>
      </c>
      <c r="AS259" s="41">
        <f>AO259+AR259</f>
        <v>0</v>
      </c>
      <c r="AT259" s="41">
        <f>MAX(0,MIN(AR259,AS259-$C259))</f>
        <v>0</v>
      </c>
    </row>
    <row r="260">
      <c r="A260" s="40" t="n">
        <v>254</v>
      </c>
      <c r="B260" s="40" t="str">
        <f>CHOOSE(MONTH(EDATE('4 Дългове'!$D$20,A260-1)),"януари","февруари","март","април","май","юни","юли","август","септември","октомври","ноември","декември")&amp;" "&amp;YEAR(EDATE('4 Дългове'!$D$20,A260-1))&amp;" г."</f>
        <v>декември 2047 г.</v>
      </c>
      <c r="C260" s="41">
        <f>$C$4-(G260+K260+O260+S260+W260+AA260+AE260+AI260+AM260+AQ260)+(H260+L260+P260+T260+X260+AB260+AF260+AJ260+AN260+AR260)</f>
        <v>470</v>
      </c>
      <c r="D260" s="41">
        <f>(G260+K260+O260+S260+W260+AA260+AE260+AI260+AM260+AQ260)-(J259+N259+R259+V259+Z259+AD259+AH259+AL259+AP259+AT259)</f>
        <v>0</v>
      </c>
      <c r="E260" s="41">
        <f>J260+N260+R260+V260+Z260+AD260+AH260+AL260+AP260+AT260</f>
        <v>0</v>
      </c>
      <c r="F260" s="40" t="str">
        <f>IF(AND(E260&lt;0.005,E259&gt;=0.005),A260,"")</f>
        <v/>
      </c>
      <c r="G260" s="41">
        <f>J259*(1+H$4/12)</f>
        <v>0</v>
      </c>
      <c r="H260" s="41">
        <f>MAX(0,G260-I$4)</f>
        <v>0</v>
      </c>
      <c r="I260" s="41">
        <f>H260</f>
        <v>0</v>
      </c>
      <c r="J260" s="41">
        <f>MAX(0,MIN(H260,I260-$C260))</f>
        <v>0</v>
      </c>
      <c r="K260" s="41">
        <f>N259*(1+L$4/12)</f>
        <v>0</v>
      </c>
      <c r="L260" s="41">
        <f>MAX(0,K260-M$4)</f>
        <v>0</v>
      </c>
      <c r="M260" s="41">
        <f>I260+L260</f>
        <v>0</v>
      </c>
      <c r="N260" s="41">
        <f>MAX(0,MIN(L260,M260-$C260))</f>
        <v>0</v>
      </c>
      <c r="O260" s="41">
        <f>R259*(1+P$4/12)</f>
        <v>0</v>
      </c>
      <c r="P260" s="41">
        <f>MAX(0,O260-Q$4)</f>
        <v>0</v>
      </c>
      <c r="Q260" s="41">
        <f>M260+P260</f>
        <v>0</v>
      </c>
      <c r="R260" s="41">
        <f>MAX(0,MIN(P260,Q260-$C260))</f>
        <v>0</v>
      </c>
      <c r="S260" s="41">
        <f>V259*(1+T$4/12)</f>
        <v>0</v>
      </c>
      <c r="T260" s="41">
        <f>MAX(0,S260-U$4)</f>
        <v>0</v>
      </c>
      <c r="U260" s="41">
        <f>Q260+T260</f>
        <v>0</v>
      </c>
      <c r="V260" s="41">
        <f>MAX(0,MIN(T260,U260-$C260))</f>
        <v>0</v>
      </c>
      <c r="W260" s="41">
        <f>Z259*(1+X$4/12)</f>
        <v>0</v>
      </c>
      <c r="X260" s="41">
        <f>MAX(0,W260-Y$4)</f>
        <v>0</v>
      </c>
      <c r="Y260" s="41">
        <f>U260+X260</f>
        <v>0</v>
      </c>
      <c r="Z260" s="41">
        <f>MAX(0,MIN(X260,Y260-$C260))</f>
        <v>0</v>
      </c>
      <c r="AA260" s="41">
        <f>AD259*(1+AB$4/12)</f>
        <v>0</v>
      </c>
      <c r="AB260" s="41">
        <f>MAX(0,AA260-AC$4)</f>
        <v>0</v>
      </c>
      <c r="AC260" s="41">
        <f>Y260+AB260</f>
        <v>0</v>
      </c>
      <c r="AD260" s="41">
        <f>MAX(0,MIN(AB260,AC260-$C260))</f>
        <v>0</v>
      </c>
      <c r="AE260" s="41">
        <f>AH259*(1+AF$4/12)</f>
        <v>0</v>
      </c>
      <c r="AF260" s="41">
        <f>MAX(0,AE260-AG$4)</f>
        <v>0</v>
      </c>
      <c r="AG260" s="41">
        <f>AC260+AF260</f>
        <v>0</v>
      </c>
      <c r="AH260" s="41">
        <f>MAX(0,MIN(AF260,AG260-$C260))</f>
        <v>0</v>
      </c>
      <c r="AI260" s="41">
        <f>AL259*(1+AJ$4/12)</f>
        <v>0</v>
      </c>
      <c r="AJ260" s="41">
        <f>MAX(0,AI260-AK$4)</f>
        <v>0</v>
      </c>
      <c r="AK260" s="41">
        <f>AG260+AJ260</f>
        <v>0</v>
      </c>
      <c r="AL260" s="41">
        <f>MAX(0,MIN(AJ260,AK260-$C260))</f>
        <v>0</v>
      </c>
      <c r="AM260" s="41">
        <f>AP259*(1+AN$4/12)</f>
        <v>0</v>
      </c>
      <c r="AN260" s="41">
        <f>MAX(0,AM260-AO$4)</f>
        <v>0</v>
      </c>
      <c r="AO260" s="41">
        <f>AK260+AN260</f>
        <v>0</v>
      </c>
      <c r="AP260" s="41">
        <f>MAX(0,MIN(AN260,AO260-$C260))</f>
        <v>0</v>
      </c>
      <c r="AQ260" s="41">
        <f>AT259*(1+AR$4/12)</f>
        <v>0</v>
      </c>
      <c r="AR260" s="41">
        <f>MAX(0,AQ260-AS$4)</f>
        <v>0</v>
      </c>
      <c r="AS260" s="41">
        <f>AO260+AR260</f>
        <v>0</v>
      </c>
      <c r="AT260" s="41">
        <f>MAX(0,MIN(AR260,AS260-$C260))</f>
        <v>0</v>
      </c>
    </row>
    <row r="261">
      <c r="A261" s="40" t="n">
        <v>255</v>
      </c>
      <c r="B261" s="40" t="str">
        <f>CHOOSE(MONTH(EDATE('4 Дългове'!$D$20,A261-1)),"януари","февруари","март","април","май","юни","юли","август","септември","октомври","ноември","декември")&amp;" "&amp;YEAR(EDATE('4 Дългове'!$D$20,A261-1))&amp;" г."</f>
        <v>януари 2048 г.</v>
      </c>
      <c r="C261" s="41">
        <f>$C$4-(G261+K261+O261+S261+W261+AA261+AE261+AI261+AM261+AQ261)+(H261+L261+P261+T261+X261+AB261+AF261+AJ261+AN261+AR261)</f>
        <v>470</v>
      </c>
      <c r="D261" s="41">
        <f>(G261+K261+O261+S261+W261+AA261+AE261+AI261+AM261+AQ261)-(J260+N260+R260+V260+Z260+AD260+AH260+AL260+AP260+AT260)</f>
        <v>0</v>
      </c>
      <c r="E261" s="41">
        <f>J261+N261+R261+V261+Z261+AD261+AH261+AL261+AP261+AT261</f>
        <v>0</v>
      </c>
      <c r="F261" s="40" t="str">
        <f>IF(AND(E261&lt;0.005,E260&gt;=0.005),A261,"")</f>
        <v/>
      </c>
      <c r="G261" s="41">
        <f>J260*(1+H$4/12)</f>
        <v>0</v>
      </c>
      <c r="H261" s="41">
        <f>MAX(0,G261-I$4)</f>
        <v>0</v>
      </c>
      <c r="I261" s="41">
        <f>H261</f>
        <v>0</v>
      </c>
      <c r="J261" s="41">
        <f>MAX(0,MIN(H261,I261-$C261))</f>
        <v>0</v>
      </c>
      <c r="K261" s="41">
        <f>N260*(1+L$4/12)</f>
        <v>0</v>
      </c>
      <c r="L261" s="41">
        <f>MAX(0,K261-M$4)</f>
        <v>0</v>
      </c>
      <c r="M261" s="41">
        <f>I261+L261</f>
        <v>0</v>
      </c>
      <c r="N261" s="41">
        <f>MAX(0,MIN(L261,M261-$C261))</f>
        <v>0</v>
      </c>
      <c r="O261" s="41">
        <f>R260*(1+P$4/12)</f>
        <v>0</v>
      </c>
      <c r="P261" s="41">
        <f>MAX(0,O261-Q$4)</f>
        <v>0</v>
      </c>
      <c r="Q261" s="41">
        <f>M261+P261</f>
        <v>0</v>
      </c>
      <c r="R261" s="41">
        <f>MAX(0,MIN(P261,Q261-$C261))</f>
        <v>0</v>
      </c>
      <c r="S261" s="41">
        <f>V260*(1+T$4/12)</f>
        <v>0</v>
      </c>
      <c r="T261" s="41">
        <f>MAX(0,S261-U$4)</f>
        <v>0</v>
      </c>
      <c r="U261" s="41">
        <f>Q261+T261</f>
        <v>0</v>
      </c>
      <c r="V261" s="41">
        <f>MAX(0,MIN(T261,U261-$C261))</f>
        <v>0</v>
      </c>
      <c r="W261" s="41">
        <f>Z260*(1+X$4/12)</f>
        <v>0</v>
      </c>
      <c r="X261" s="41">
        <f>MAX(0,W261-Y$4)</f>
        <v>0</v>
      </c>
      <c r="Y261" s="41">
        <f>U261+X261</f>
        <v>0</v>
      </c>
      <c r="Z261" s="41">
        <f>MAX(0,MIN(X261,Y261-$C261))</f>
        <v>0</v>
      </c>
      <c r="AA261" s="41">
        <f>AD260*(1+AB$4/12)</f>
        <v>0</v>
      </c>
      <c r="AB261" s="41">
        <f>MAX(0,AA261-AC$4)</f>
        <v>0</v>
      </c>
      <c r="AC261" s="41">
        <f>Y261+AB261</f>
        <v>0</v>
      </c>
      <c r="AD261" s="41">
        <f>MAX(0,MIN(AB261,AC261-$C261))</f>
        <v>0</v>
      </c>
      <c r="AE261" s="41">
        <f>AH260*(1+AF$4/12)</f>
        <v>0</v>
      </c>
      <c r="AF261" s="41">
        <f>MAX(0,AE261-AG$4)</f>
        <v>0</v>
      </c>
      <c r="AG261" s="41">
        <f>AC261+AF261</f>
        <v>0</v>
      </c>
      <c r="AH261" s="41">
        <f>MAX(0,MIN(AF261,AG261-$C261))</f>
        <v>0</v>
      </c>
      <c r="AI261" s="41">
        <f>AL260*(1+AJ$4/12)</f>
        <v>0</v>
      </c>
      <c r="AJ261" s="41">
        <f>MAX(0,AI261-AK$4)</f>
        <v>0</v>
      </c>
      <c r="AK261" s="41">
        <f>AG261+AJ261</f>
        <v>0</v>
      </c>
      <c r="AL261" s="41">
        <f>MAX(0,MIN(AJ261,AK261-$C261))</f>
        <v>0</v>
      </c>
      <c r="AM261" s="41">
        <f>AP260*(1+AN$4/12)</f>
        <v>0</v>
      </c>
      <c r="AN261" s="41">
        <f>MAX(0,AM261-AO$4)</f>
        <v>0</v>
      </c>
      <c r="AO261" s="41">
        <f>AK261+AN261</f>
        <v>0</v>
      </c>
      <c r="AP261" s="41">
        <f>MAX(0,MIN(AN261,AO261-$C261))</f>
        <v>0</v>
      </c>
      <c r="AQ261" s="41">
        <f>AT260*(1+AR$4/12)</f>
        <v>0</v>
      </c>
      <c r="AR261" s="41">
        <f>MAX(0,AQ261-AS$4)</f>
        <v>0</v>
      </c>
      <c r="AS261" s="41">
        <f>AO261+AR261</f>
        <v>0</v>
      </c>
      <c r="AT261" s="41">
        <f>MAX(0,MIN(AR261,AS261-$C261))</f>
        <v>0</v>
      </c>
    </row>
    <row r="262">
      <c r="A262" s="40" t="n">
        <v>256</v>
      </c>
      <c r="B262" s="40" t="str">
        <f>CHOOSE(MONTH(EDATE('4 Дългове'!$D$20,A262-1)),"януари","февруари","март","април","май","юни","юли","август","септември","октомври","ноември","декември")&amp;" "&amp;YEAR(EDATE('4 Дългове'!$D$20,A262-1))&amp;" г."</f>
        <v>февруари 2048 г.</v>
      </c>
      <c r="C262" s="41">
        <f>$C$4-(G262+K262+O262+S262+W262+AA262+AE262+AI262+AM262+AQ262)+(H262+L262+P262+T262+X262+AB262+AF262+AJ262+AN262+AR262)</f>
        <v>470</v>
      </c>
      <c r="D262" s="41">
        <f>(G262+K262+O262+S262+W262+AA262+AE262+AI262+AM262+AQ262)-(J261+N261+R261+V261+Z261+AD261+AH261+AL261+AP261+AT261)</f>
        <v>0</v>
      </c>
      <c r="E262" s="41">
        <f>J262+N262+R262+V262+Z262+AD262+AH262+AL262+AP262+AT262</f>
        <v>0</v>
      </c>
      <c r="F262" s="40" t="str">
        <f>IF(AND(E262&lt;0.005,E261&gt;=0.005),A262,"")</f>
        <v/>
      </c>
      <c r="G262" s="41">
        <f>J261*(1+H$4/12)</f>
        <v>0</v>
      </c>
      <c r="H262" s="41">
        <f>MAX(0,G262-I$4)</f>
        <v>0</v>
      </c>
      <c r="I262" s="41">
        <f>H262</f>
        <v>0</v>
      </c>
      <c r="J262" s="41">
        <f>MAX(0,MIN(H262,I262-$C262))</f>
        <v>0</v>
      </c>
      <c r="K262" s="41">
        <f>N261*(1+L$4/12)</f>
        <v>0</v>
      </c>
      <c r="L262" s="41">
        <f>MAX(0,K262-M$4)</f>
        <v>0</v>
      </c>
      <c r="M262" s="41">
        <f>I262+L262</f>
        <v>0</v>
      </c>
      <c r="N262" s="41">
        <f>MAX(0,MIN(L262,M262-$C262))</f>
        <v>0</v>
      </c>
      <c r="O262" s="41">
        <f>R261*(1+P$4/12)</f>
        <v>0</v>
      </c>
      <c r="P262" s="41">
        <f>MAX(0,O262-Q$4)</f>
        <v>0</v>
      </c>
      <c r="Q262" s="41">
        <f>M262+P262</f>
        <v>0</v>
      </c>
      <c r="R262" s="41">
        <f>MAX(0,MIN(P262,Q262-$C262))</f>
        <v>0</v>
      </c>
      <c r="S262" s="41">
        <f>V261*(1+T$4/12)</f>
        <v>0</v>
      </c>
      <c r="T262" s="41">
        <f>MAX(0,S262-U$4)</f>
        <v>0</v>
      </c>
      <c r="U262" s="41">
        <f>Q262+T262</f>
        <v>0</v>
      </c>
      <c r="V262" s="41">
        <f>MAX(0,MIN(T262,U262-$C262))</f>
        <v>0</v>
      </c>
      <c r="W262" s="41">
        <f>Z261*(1+X$4/12)</f>
        <v>0</v>
      </c>
      <c r="X262" s="41">
        <f>MAX(0,W262-Y$4)</f>
        <v>0</v>
      </c>
      <c r="Y262" s="41">
        <f>U262+X262</f>
        <v>0</v>
      </c>
      <c r="Z262" s="41">
        <f>MAX(0,MIN(X262,Y262-$C262))</f>
        <v>0</v>
      </c>
      <c r="AA262" s="41">
        <f>AD261*(1+AB$4/12)</f>
        <v>0</v>
      </c>
      <c r="AB262" s="41">
        <f>MAX(0,AA262-AC$4)</f>
        <v>0</v>
      </c>
      <c r="AC262" s="41">
        <f>Y262+AB262</f>
        <v>0</v>
      </c>
      <c r="AD262" s="41">
        <f>MAX(0,MIN(AB262,AC262-$C262))</f>
        <v>0</v>
      </c>
      <c r="AE262" s="41">
        <f>AH261*(1+AF$4/12)</f>
        <v>0</v>
      </c>
      <c r="AF262" s="41">
        <f>MAX(0,AE262-AG$4)</f>
        <v>0</v>
      </c>
      <c r="AG262" s="41">
        <f>AC262+AF262</f>
        <v>0</v>
      </c>
      <c r="AH262" s="41">
        <f>MAX(0,MIN(AF262,AG262-$C262))</f>
        <v>0</v>
      </c>
      <c r="AI262" s="41">
        <f>AL261*(1+AJ$4/12)</f>
        <v>0</v>
      </c>
      <c r="AJ262" s="41">
        <f>MAX(0,AI262-AK$4)</f>
        <v>0</v>
      </c>
      <c r="AK262" s="41">
        <f>AG262+AJ262</f>
        <v>0</v>
      </c>
      <c r="AL262" s="41">
        <f>MAX(0,MIN(AJ262,AK262-$C262))</f>
        <v>0</v>
      </c>
      <c r="AM262" s="41">
        <f>AP261*(1+AN$4/12)</f>
        <v>0</v>
      </c>
      <c r="AN262" s="41">
        <f>MAX(0,AM262-AO$4)</f>
        <v>0</v>
      </c>
      <c r="AO262" s="41">
        <f>AK262+AN262</f>
        <v>0</v>
      </c>
      <c r="AP262" s="41">
        <f>MAX(0,MIN(AN262,AO262-$C262))</f>
        <v>0</v>
      </c>
      <c r="AQ262" s="41">
        <f>AT261*(1+AR$4/12)</f>
        <v>0</v>
      </c>
      <c r="AR262" s="41">
        <f>MAX(0,AQ262-AS$4)</f>
        <v>0</v>
      </c>
      <c r="AS262" s="41">
        <f>AO262+AR262</f>
        <v>0</v>
      </c>
      <c r="AT262" s="41">
        <f>MAX(0,MIN(AR262,AS262-$C262))</f>
        <v>0</v>
      </c>
    </row>
    <row r="263">
      <c r="A263" s="40" t="n">
        <v>257</v>
      </c>
      <c r="B263" s="40" t="str">
        <f>CHOOSE(MONTH(EDATE('4 Дългове'!$D$20,A263-1)),"януари","февруари","март","април","май","юни","юли","август","септември","октомври","ноември","декември")&amp;" "&amp;YEAR(EDATE('4 Дългове'!$D$20,A263-1))&amp;" г."</f>
        <v>март 2048 г.</v>
      </c>
      <c r="C263" s="41">
        <f>$C$4-(G263+K263+O263+S263+W263+AA263+AE263+AI263+AM263+AQ263)+(H263+L263+P263+T263+X263+AB263+AF263+AJ263+AN263+AR263)</f>
        <v>470</v>
      </c>
      <c r="D263" s="41">
        <f>(G263+K263+O263+S263+W263+AA263+AE263+AI263+AM263+AQ263)-(J262+N262+R262+V262+Z262+AD262+AH262+AL262+AP262+AT262)</f>
        <v>0</v>
      </c>
      <c r="E263" s="41">
        <f>J263+N263+R263+V263+Z263+AD263+AH263+AL263+AP263+AT263</f>
        <v>0</v>
      </c>
      <c r="F263" s="40" t="str">
        <f>IF(AND(E263&lt;0.005,E262&gt;=0.005),A263,"")</f>
        <v/>
      </c>
      <c r="G263" s="41">
        <f>J262*(1+H$4/12)</f>
        <v>0</v>
      </c>
      <c r="H263" s="41">
        <f>MAX(0,G263-I$4)</f>
        <v>0</v>
      </c>
      <c r="I263" s="41">
        <f>H263</f>
        <v>0</v>
      </c>
      <c r="J263" s="41">
        <f>MAX(0,MIN(H263,I263-$C263))</f>
        <v>0</v>
      </c>
      <c r="K263" s="41">
        <f>N262*(1+L$4/12)</f>
        <v>0</v>
      </c>
      <c r="L263" s="41">
        <f>MAX(0,K263-M$4)</f>
        <v>0</v>
      </c>
      <c r="M263" s="41">
        <f>I263+L263</f>
        <v>0</v>
      </c>
      <c r="N263" s="41">
        <f>MAX(0,MIN(L263,M263-$C263))</f>
        <v>0</v>
      </c>
      <c r="O263" s="41">
        <f>R262*(1+P$4/12)</f>
        <v>0</v>
      </c>
      <c r="P263" s="41">
        <f>MAX(0,O263-Q$4)</f>
        <v>0</v>
      </c>
      <c r="Q263" s="41">
        <f>M263+P263</f>
        <v>0</v>
      </c>
      <c r="R263" s="41">
        <f>MAX(0,MIN(P263,Q263-$C263))</f>
        <v>0</v>
      </c>
      <c r="S263" s="41">
        <f>V262*(1+T$4/12)</f>
        <v>0</v>
      </c>
      <c r="T263" s="41">
        <f>MAX(0,S263-U$4)</f>
        <v>0</v>
      </c>
      <c r="U263" s="41">
        <f>Q263+T263</f>
        <v>0</v>
      </c>
      <c r="V263" s="41">
        <f>MAX(0,MIN(T263,U263-$C263))</f>
        <v>0</v>
      </c>
      <c r="W263" s="41">
        <f>Z262*(1+X$4/12)</f>
        <v>0</v>
      </c>
      <c r="X263" s="41">
        <f>MAX(0,W263-Y$4)</f>
        <v>0</v>
      </c>
      <c r="Y263" s="41">
        <f>U263+X263</f>
        <v>0</v>
      </c>
      <c r="Z263" s="41">
        <f>MAX(0,MIN(X263,Y263-$C263))</f>
        <v>0</v>
      </c>
      <c r="AA263" s="41">
        <f>AD262*(1+AB$4/12)</f>
        <v>0</v>
      </c>
      <c r="AB263" s="41">
        <f>MAX(0,AA263-AC$4)</f>
        <v>0</v>
      </c>
      <c r="AC263" s="41">
        <f>Y263+AB263</f>
        <v>0</v>
      </c>
      <c r="AD263" s="41">
        <f>MAX(0,MIN(AB263,AC263-$C263))</f>
        <v>0</v>
      </c>
      <c r="AE263" s="41">
        <f>AH262*(1+AF$4/12)</f>
        <v>0</v>
      </c>
      <c r="AF263" s="41">
        <f>MAX(0,AE263-AG$4)</f>
        <v>0</v>
      </c>
      <c r="AG263" s="41">
        <f>AC263+AF263</f>
        <v>0</v>
      </c>
      <c r="AH263" s="41">
        <f>MAX(0,MIN(AF263,AG263-$C263))</f>
        <v>0</v>
      </c>
      <c r="AI263" s="41">
        <f>AL262*(1+AJ$4/12)</f>
        <v>0</v>
      </c>
      <c r="AJ263" s="41">
        <f>MAX(0,AI263-AK$4)</f>
        <v>0</v>
      </c>
      <c r="AK263" s="41">
        <f>AG263+AJ263</f>
        <v>0</v>
      </c>
      <c r="AL263" s="41">
        <f>MAX(0,MIN(AJ263,AK263-$C263))</f>
        <v>0</v>
      </c>
      <c r="AM263" s="41">
        <f>AP262*(1+AN$4/12)</f>
        <v>0</v>
      </c>
      <c r="AN263" s="41">
        <f>MAX(0,AM263-AO$4)</f>
        <v>0</v>
      </c>
      <c r="AO263" s="41">
        <f>AK263+AN263</f>
        <v>0</v>
      </c>
      <c r="AP263" s="41">
        <f>MAX(0,MIN(AN263,AO263-$C263))</f>
        <v>0</v>
      </c>
      <c r="AQ263" s="41">
        <f>AT262*(1+AR$4/12)</f>
        <v>0</v>
      </c>
      <c r="AR263" s="41">
        <f>MAX(0,AQ263-AS$4)</f>
        <v>0</v>
      </c>
      <c r="AS263" s="41">
        <f>AO263+AR263</f>
        <v>0</v>
      </c>
      <c r="AT263" s="41">
        <f>MAX(0,MIN(AR263,AS263-$C263))</f>
        <v>0</v>
      </c>
    </row>
    <row r="264">
      <c r="A264" s="40" t="n">
        <v>258</v>
      </c>
      <c r="B264" s="40" t="str">
        <f>CHOOSE(MONTH(EDATE('4 Дългове'!$D$20,A264-1)),"януари","февруари","март","април","май","юни","юли","август","септември","октомври","ноември","декември")&amp;" "&amp;YEAR(EDATE('4 Дългове'!$D$20,A264-1))&amp;" г."</f>
        <v>април 2048 г.</v>
      </c>
      <c r="C264" s="41">
        <f>$C$4-(G264+K264+O264+S264+W264+AA264+AE264+AI264+AM264+AQ264)+(H264+L264+P264+T264+X264+AB264+AF264+AJ264+AN264+AR264)</f>
        <v>470</v>
      </c>
      <c r="D264" s="41">
        <f>(G264+K264+O264+S264+W264+AA264+AE264+AI264+AM264+AQ264)-(J263+N263+R263+V263+Z263+AD263+AH263+AL263+AP263+AT263)</f>
        <v>0</v>
      </c>
      <c r="E264" s="41">
        <f>J264+N264+R264+V264+Z264+AD264+AH264+AL264+AP264+AT264</f>
        <v>0</v>
      </c>
      <c r="F264" s="40" t="str">
        <f>IF(AND(E264&lt;0.005,E263&gt;=0.005),A264,"")</f>
        <v/>
      </c>
      <c r="G264" s="41">
        <f>J263*(1+H$4/12)</f>
        <v>0</v>
      </c>
      <c r="H264" s="41">
        <f>MAX(0,G264-I$4)</f>
        <v>0</v>
      </c>
      <c r="I264" s="41">
        <f>H264</f>
        <v>0</v>
      </c>
      <c r="J264" s="41">
        <f>MAX(0,MIN(H264,I264-$C264))</f>
        <v>0</v>
      </c>
      <c r="K264" s="41">
        <f>N263*(1+L$4/12)</f>
        <v>0</v>
      </c>
      <c r="L264" s="41">
        <f>MAX(0,K264-M$4)</f>
        <v>0</v>
      </c>
      <c r="M264" s="41">
        <f>I264+L264</f>
        <v>0</v>
      </c>
      <c r="N264" s="41">
        <f>MAX(0,MIN(L264,M264-$C264))</f>
        <v>0</v>
      </c>
      <c r="O264" s="41">
        <f>R263*(1+P$4/12)</f>
        <v>0</v>
      </c>
      <c r="P264" s="41">
        <f>MAX(0,O264-Q$4)</f>
        <v>0</v>
      </c>
      <c r="Q264" s="41">
        <f>M264+P264</f>
        <v>0</v>
      </c>
      <c r="R264" s="41">
        <f>MAX(0,MIN(P264,Q264-$C264))</f>
        <v>0</v>
      </c>
      <c r="S264" s="41">
        <f>V263*(1+T$4/12)</f>
        <v>0</v>
      </c>
      <c r="T264" s="41">
        <f>MAX(0,S264-U$4)</f>
        <v>0</v>
      </c>
      <c r="U264" s="41">
        <f>Q264+T264</f>
        <v>0</v>
      </c>
      <c r="V264" s="41">
        <f>MAX(0,MIN(T264,U264-$C264))</f>
        <v>0</v>
      </c>
      <c r="W264" s="41">
        <f>Z263*(1+X$4/12)</f>
        <v>0</v>
      </c>
      <c r="X264" s="41">
        <f>MAX(0,W264-Y$4)</f>
        <v>0</v>
      </c>
      <c r="Y264" s="41">
        <f>U264+X264</f>
        <v>0</v>
      </c>
      <c r="Z264" s="41">
        <f>MAX(0,MIN(X264,Y264-$C264))</f>
        <v>0</v>
      </c>
      <c r="AA264" s="41">
        <f>AD263*(1+AB$4/12)</f>
        <v>0</v>
      </c>
      <c r="AB264" s="41">
        <f>MAX(0,AA264-AC$4)</f>
        <v>0</v>
      </c>
      <c r="AC264" s="41">
        <f>Y264+AB264</f>
        <v>0</v>
      </c>
      <c r="AD264" s="41">
        <f>MAX(0,MIN(AB264,AC264-$C264))</f>
        <v>0</v>
      </c>
      <c r="AE264" s="41">
        <f>AH263*(1+AF$4/12)</f>
        <v>0</v>
      </c>
      <c r="AF264" s="41">
        <f>MAX(0,AE264-AG$4)</f>
        <v>0</v>
      </c>
      <c r="AG264" s="41">
        <f>AC264+AF264</f>
        <v>0</v>
      </c>
      <c r="AH264" s="41">
        <f>MAX(0,MIN(AF264,AG264-$C264))</f>
        <v>0</v>
      </c>
      <c r="AI264" s="41">
        <f>AL263*(1+AJ$4/12)</f>
        <v>0</v>
      </c>
      <c r="AJ264" s="41">
        <f>MAX(0,AI264-AK$4)</f>
        <v>0</v>
      </c>
      <c r="AK264" s="41">
        <f>AG264+AJ264</f>
        <v>0</v>
      </c>
      <c r="AL264" s="41">
        <f>MAX(0,MIN(AJ264,AK264-$C264))</f>
        <v>0</v>
      </c>
      <c r="AM264" s="41">
        <f>AP263*(1+AN$4/12)</f>
        <v>0</v>
      </c>
      <c r="AN264" s="41">
        <f>MAX(0,AM264-AO$4)</f>
        <v>0</v>
      </c>
      <c r="AO264" s="41">
        <f>AK264+AN264</f>
        <v>0</v>
      </c>
      <c r="AP264" s="41">
        <f>MAX(0,MIN(AN264,AO264-$C264))</f>
        <v>0</v>
      </c>
      <c r="AQ264" s="41">
        <f>AT263*(1+AR$4/12)</f>
        <v>0</v>
      </c>
      <c r="AR264" s="41">
        <f>MAX(0,AQ264-AS$4)</f>
        <v>0</v>
      </c>
      <c r="AS264" s="41">
        <f>AO264+AR264</f>
        <v>0</v>
      </c>
      <c r="AT264" s="41">
        <f>MAX(0,MIN(AR264,AS264-$C264))</f>
        <v>0</v>
      </c>
    </row>
    <row r="265">
      <c r="A265" s="40" t="n">
        <v>259</v>
      </c>
      <c r="B265" s="40" t="str">
        <f>CHOOSE(MONTH(EDATE('4 Дългове'!$D$20,A265-1)),"януари","февруари","март","април","май","юни","юли","август","септември","октомври","ноември","декември")&amp;" "&amp;YEAR(EDATE('4 Дългове'!$D$20,A265-1))&amp;" г."</f>
        <v>май 2048 г.</v>
      </c>
      <c r="C265" s="41">
        <f>$C$4-(G265+K265+O265+S265+W265+AA265+AE265+AI265+AM265+AQ265)+(H265+L265+P265+T265+X265+AB265+AF265+AJ265+AN265+AR265)</f>
        <v>470</v>
      </c>
      <c r="D265" s="41">
        <f>(G265+K265+O265+S265+W265+AA265+AE265+AI265+AM265+AQ265)-(J264+N264+R264+V264+Z264+AD264+AH264+AL264+AP264+AT264)</f>
        <v>0</v>
      </c>
      <c r="E265" s="41">
        <f>J265+N265+R265+V265+Z265+AD265+AH265+AL265+AP265+AT265</f>
        <v>0</v>
      </c>
      <c r="F265" s="40" t="str">
        <f>IF(AND(E265&lt;0.005,E264&gt;=0.005),A265,"")</f>
        <v/>
      </c>
      <c r="G265" s="41">
        <f>J264*(1+H$4/12)</f>
        <v>0</v>
      </c>
      <c r="H265" s="41">
        <f>MAX(0,G265-I$4)</f>
        <v>0</v>
      </c>
      <c r="I265" s="41">
        <f>H265</f>
        <v>0</v>
      </c>
      <c r="J265" s="41">
        <f>MAX(0,MIN(H265,I265-$C265))</f>
        <v>0</v>
      </c>
      <c r="K265" s="41">
        <f>N264*(1+L$4/12)</f>
        <v>0</v>
      </c>
      <c r="L265" s="41">
        <f>MAX(0,K265-M$4)</f>
        <v>0</v>
      </c>
      <c r="M265" s="41">
        <f>I265+L265</f>
        <v>0</v>
      </c>
      <c r="N265" s="41">
        <f>MAX(0,MIN(L265,M265-$C265))</f>
        <v>0</v>
      </c>
      <c r="O265" s="41">
        <f>R264*(1+P$4/12)</f>
        <v>0</v>
      </c>
      <c r="P265" s="41">
        <f>MAX(0,O265-Q$4)</f>
        <v>0</v>
      </c>
      <c r="Q265" s="41">
        <f>M265+P265</f>
        <v>0</v>
      </c>
      <c r="R265" s="41">
        <f>MAX(0,MIN(P265,Q265-$C265))</f>
        <v>0</v>
      </c>
      <c r="S265" s="41">
        <f>V264*(1+T$4/12)</f>
        <v>0</v>
      </c>
      <c r="T265" s="41">
        <f>MAX(0,S265-U$4)</f>
        <v>0</v>
      </c>
      <c r="U265" s="41">
        <f>Q265+T265</f>
        <v>0</v>
      </c>
      <c r="V265" s="41">
        <f>MAX(0,MIN(T265,U265-$C265))</f>
        <v>0</v>
      </c>
      <c r="W265" s="41">
        <f>Z264*(1+X$4/12)</f>
        <v>0</v>
      </c>
      <c r="X265" s="41">
        <f>MAX(0,W265-Y$4)</f>
        <v>0</v>
      </c>
      <c r="Y265" s="41">
        <f>U265+X265</f>
        <v>0</v>
      </c>
      <c r="Z265" s="41">
        <f>MAX(0,MIN(X265,Y265-$C265))</f>
        <v>0</v>
      </c>
      <c r="AA265" s="41">
        <f>AD264*(1+AB$4/12)</f>
        <v>0</v>
      </c>
      <c r="AB265" s="41">
        <f>MAX(0,AA265-AC$4)</f>
        <v>0</v>
      </c>
      <c r="AC265" s="41">
        <f>Y265+AB265</f>
        <v>0</v>
      </c>
      <c r="AD265" s="41">
        <f>MAX(0,MIN(AB265,AC265-$C265))</f>
        <v>0</v>
      </c>
      <c r="AE265" s="41">
        <f>AH264*(1+AF$4/12)</f>
        <v>0</v>
      </c>
      <c r="AF265" s="41">
        <f>MAX(0,AE265-AG$4)</f>
        <v>0</v>
      </c>
      <c r="AG265" s="41">
        <f>AC265+AF265</f>
        <v>0</v>
      </c>
      <c r="AH265" s="41">
        <f>MAX(0,MIN(AF265,AG265-$C265))</f>
        <v>0</v>
      </c>
      <c r="AI265" s="41">
        <f>AL264*(1+AJ$4/12)</f>
        <v>0</v>
      </c>
      <c r="AJ265" s="41">
        <f>MAX(0,AI265-AK$4)</f>
        <v>0</v>
      </c>
      <c r="AK265" s="41">
        <f>AG265+AJ265</f>
        <v>0</v>
      </c>
      <c r="AL265" s="41">
        <f>MAX(0,MIN(AJ265,AK265-$C265))</f>
        <v>0</v>
      </c>
      <c r="AM265" s="41">
        <f>AP264*(1+AN$4/12)</f>
        <v>0</v>
      </c>
      <c r="AN265" s="41">
        <f>MAX(0,AM265-AO$4)</f>
        <v>0</v>
      </c>
      <c r="AO265" s="41">
        <f>AK265+AN265</f>
        <v>0</v>
      </c>
      <c r="AP265" s="41">
        <f>MAX(0,MIN(AN265,AO265-$C265))</f>
        <v>0</v>
      </c>
      <c r="AQ265" s="41">
        <f>AT264*(1+AR$4/12)</f>
        <v>0</v>
      </c>
      <c r="AR265" s="41">
        <f>MAX(0,AQ265-AS$4)</f>
        <v>0</v>
      </c>
      <c r="AS265" s="41">
        <f>AO265+AR265</f>
        <v>0</v>
      </c>
      <c r="AT265" s="41">
        <f>MAX(0,MIN(AR265,AS265-$C265))</f>
        <v>0</v>
      </c>
    </row>
    <row r="266">
      <c r="A266" s="40" t="n">
        <v>260</v>
      </c>
      <c r="B266" s="40" t="str">
        <f>CHOOSE(MONTH(EDATE('4 Дългове'!$D$20,A266-1)),"януари","февруари","март","април","май","юни","юли","август","септември","октомври","ноември","декември")&amp;" "&amp;YEAR(EDATE('4 Дългове'!$D$20,A266-1))&amp;" г."</f>
        <v>юни 2048 г.</v>
      </c>
      <c r="C266" s="41">
        <f>$C$4-(G266+K266+O266+S266+W266+AA266+AE266+AI266+AM266+AQ266)+(H266+L266+P266+T266+X266+AB266+AF266+AJ266+AN266+AR266)</f>
        <v>470</v>
      </c>
      <c r="D266" s="41">
        <f>(G266+K266+O266+S266+W266+AA266+AE266+AI266+AM266+AQ266)-(J265+N265+R265+V265+Z265+AD265+AH265+AL265+AP265+AT265)</f>
        <v>0</v>
      </c>
      <c r="E266" s="41">
        <f>J266+N266+R266+V266+Z266+AD266+AH266+AL266+AP266+AT266</f>
        <v>0</v>
      </c>
      <c r="F266" s="40" t="str">
        <f>IF(AND(E266&lt;0.005,E265&gt;=0.005),A266,"")</f>
        <v/>
      </c>
      <c r="G266" s="41">
        <f>J265*(1+H$4/12)</f>
        <v>0</v>
      </c>
      <c r="H266" s="41">
        <f>MAX(0,G266-I$4)</f>
        <v>0</v>
      </c>
      <c r="I266" s="41">
        <f>H266</f>
        <v>0</v>
      </c>
      <c r="J266" s="41">
        <f>MAX(0,MIN(H266,I266-$C266))</f>
        <v>0</v>
      </c>
      <c r="K266" s="41">
        <f>N265*(1+L$4/12)</f>
        <v>0</v>
      </c>
      <c r="L266" s="41">
        <f>MAX(0,K266-M$4)</f>
        <v>0</v>
      </c>
      <c r="M266" s="41">
        <f>I266+L266</f>
        <v>0</v>
      </c>
      <c r="N266" s="41">
        <f>MAX(0,MIN(L266,M266-$C266))</f>
        <v>0</v>
      </c>
      <c r="O266" s="41">
        <f>R265*(1+P$4/12)</f>
        <v>0</v>
      </c>
      <c r="P266" s="41">
        <f>MAX(0,O266-Q$4)</f>
        <v>0</v>
      </c>
      <c r="Q266" s="41">
        <f>M266+P266</f>
        <v>0</v>
      </c>
      <c r="R266" s="41">
        <f>MAX(0,MIN(P266,Q266-$C266))</f>
        <v>0</v>
      </c>
      <c r="S266" s="41">
        <f>V265*(1+T$4/12)</f>
        <v>0</v>
      </c>
      <c r="T266" s="41">
        <f>MAX(0,S266-U$4)</f>
        <v>0</v>
      </c>
      <c r="U266" s="41">
        <f>Q266+T266</f>
        <v>0</v>
      </c>
      <c r="V266" s="41">
        <f>MAX(0,MIN(T266,U266-$C266))</f>
        <v>0</v>
      </c>
      <c r="W266" s="41">
        <f>Z265*(1+X$4/12)</f>
        <v>0</v>
      </c>
      <c r="X266" s="41">
        <f>MAX(0,W266-Y$4)</f>
        <v>0</v>
      </c>
      <c r="Y266" s="41">
        <f>U266+X266</f>
        <v>0</v>
      </c>
      <c r="Z266" s="41">
        <f>MAX(0,MIN(X266,Y266-$C266))</f>
        <v>0</v>
      </c>
      <c r="AA266" s="41">
        <f>AD265*(1+AB$4/12)</f>
        <v>0</v>
      </c>
      <c r="AB266" s="41">
        <f>MAX(0,AA266-AC$4)</f>
        <v>0</v>
      </c>
      <c r="AC266" s="41">
        <f>Y266+AB266</f>
        <v>0</v>
      </c>
      <c r="AD266" s="41">
        <f>MAX(0,MIN(AB266,AC266-$C266))</f>
        <v>0</v>
      </c>
      <c r="AE266" s="41">
        <f>AH265*(1+AF$4/12)</f>
        <v>0</v>
      </c>
      <c r="AF266" s="41">
        <f>MAX(0,AE266-AG$4)</f>
        <v>0</v>
      </c>
      <c r="AG266" s="41">
        <f>AC266+AF266</f>
        <v>0</v>
      </c>
      <c r="AH266" s="41">
        <f>MAX(0,MIN(AF266,AG266-$C266))</f>
        <v>0</v>
      </c>
      <c r="AI266" s="41">
        <f>AL265*(1+AJ$4/12)</f>
        <v>0</v>
      </c>
      <c r="AJ266" s="41">
        <f>MAX(0,AI266-AK$4)</f>
        <v>0</v>
      </c>
      <c r="AK266" s="41">
        <f>AG266+AJ266</f>
        <v>0</v>
      </c>
      <c r="AL266" s="41">
        <f>MAX(0,MIN(AJ266,AK266-$C266))</f>
        <v>0</v>
      </c>
      <c r="AM266" s="41">
        <f>AP265*(1+AN$4/12)</f>
        <v>0</v>
      </c>
      <c r="AN266" s="41">
        <f>MAX(0,AM266-AO$4)</f>
        <v>0</v>
      </c>
      <c r="AO266" s="41">
        <f>AK266+AN266</f>
        <v>0</v>
      </c>
      <c r="AP266" s="41">
        <f>MAX(0,MIN(AN266,AO266-$C266))</f>
        <v>0</v>
      </c>
      <c r="AQ266" s="41">
        <f>AT265*(1+AR$4/12)</f>
        <v>0</v>
      </c>
      <c r="AR266" s="41">
        <f>MAX(0,AQ266-AS$4)</f>
        <v>0</v>
      </c>
      <c r="AS266" s="41">
        <f>AO266+AR266</f>
        <v>0</v>
      </c>
      <c r="AT266" s="41">
        <f>MAX(0,MIN(AR266,AS266-$C266))</f>
        <v>0</v>
      </c>
    </row>
    <row r="267">
      <c r="A267" s="40" t="n">
        <v>261</v>
      </c>
      <c r="B267" s="40" t="str">
        <f>CHOOSE(MONTH(EDATE('4 Дългове'!$D$20,A267-1)),"януари","февруари","март","април","май","юни","юли","август","септември","октомври","ноември","декември")&amp;" "&amp;YEAR(EDATE('4 Дългове'!$D$20,A267-1))&amp;" г."</f>
        <v>юли 2048 г.</v>
      </c>
      <c r="C267" s="41">
        <f>$C$4-(G267+K267+O267+S267+W267+AA267+AE267+AI267+AM267+AQ267)+(H267+L267+P267+T267+X267+AB267+AF267+AJ267+AN267+AR267)</f>
        <v>470</v>
      </c>
      <c r="D267" s="41">
        <f>(G267+K267+O267+S267+W267+AA267+AE267+AI267+AM267+AQ267)-(J266+N266+R266+V266+Z266+AD266+AH266+AL266+AP266+AT266)</f>
        <v>0</v>
      </c>
      <c r="E267" s="41">
        <f>J267+N267+R267+V267+Z267+AD267+AH267+AL267+AP267+AT267</f>
        <v>0</v>
      </c>
      <c r="F267" s="40" t="str">
        <f>IF(AND(E267&lt;0.005,E266&gt;=0.005),A267,"")</f>
        <v/>
      </c>
      <c r="G267" s="41">
        <f>J266*(1+H$4/12)</f>
        <v>0</v>
      </c>
      <c r="H267" s="41">
        <f>MAX(0,G267-I$4)</f>
        <v>0</v>
      </c>
      <c r="I267" s="41">
        <f>H267</f>
        <v>0</v>
      </c>
      <c r="J267" s="41">
        <f>MAX(0,MIN(H267,I267-$C267))</f>
        <v>0</v>
      </c>
      <c r="K267" s="41">
        <f>N266*(1+L$4/12)</f>
        <v>0</v>
      </c>
      <c r="L267" s="41">
        <f>MAX(0,K267-M$4)</f>
        <v>0</v>
      </c>
      <c r="M267" s="41">
        <f>I267+L267</f>
        <v>0</v>
      </c>
      <c r="N267" s="41">
        <f>MAX(0,MIN(L267,M267-$C267))</f>
        <v>0</v>
      </c>
      <c r="O267" s="41">
        <f>R266*(1+P$4/12)</f>
        <v>0</v>
      </c>
      <c r="P267" s="41">
        <f>MAX(0,O267-Q$4)</f>
        <v>0</v>
      </c>
      <c r="Q267" s="41">
        <f>M267+P267</f>
        <v>0</v>
      </c>
      <c r="R267" s="41">
        <f>MAX(0,MIN(P267,Q267-$C267))</f>
        <v>0</v>
      </c>
      <c r="S267" s="41">
        <f>V266*(1+T$4/12)</f>
        <v>0</v>
      </c>
      <c r="T267" s="41">
        <f>MAX(0,S267-U$4)</f>
        <v>0</v>
      </c>
      <c r="U267" s="41">
        <f>Q267+T267</f>
        <v>0</v>
      </c>
      <c r="V267" s="41">
        <f>MAX(0,MIN(T267,U267-$C267))</f>
        <v>0</v>
      </c>
      <c r="W267" s="41">
        <f>Z266*(1+X$4/12)</f>
        <v>0</v>
      </c>
      <c r="X267" s="41">
        <f>MAX(0,W267-Y$4)</f>
        <v>0</v>
      </c>
      <c r="Y267" s="41">
        <f>U267+X267</f>
        <v>0</v>
      </c>
      <c r="Z267" s="41">
        <f>MAX(0,MIN(X267,Y267-$C267))</f>
        <v>0</v>
      </c>
      <c r="AA267" s="41">
        <f>AD266*(1+AB$4/12)</f>
        <v>0</v>
      </c>
      <c r="AB267" s="41">
        <f>MAX(0,AA267-AC$4)</f>
        <v>0</v>
      </c>
      <c r="AC267" s="41">
        <f>Y267+AB267</f>
        <v>0</v>
      </c>
      <c r="AD267" s="41">
        <f>MAX(0,MIN(AB267,AC267-$C267))</f>
        <v>0</v>
      </c>
      <c r="AE267" s="41">
        <f>AH266*(1+AF$4/12)</f>
        <v>0</v>
      </c>
      <c r="AF267" s="41">
        <f>MAX(0,AE267-AG$4)</f>
        <v>0</v>
      </c>
      <c r="AG267" s="41">
        <f>AC267+AF267</f>
        <v>0</v>
      </c>
      <c r="AH267" s="41">
        <f>MAX(0,MIN(AF267,AG267-$C267))</f>
        <v>0</v>
      </c>
      <c r="AI267" s="41">
        <f>AL266*(1+AJ$4/12)</f>
        <v>0</v>
      </c>
      <c r="AJ267" s="41">
        <f>MAX(0,AI267-AK$4)</f>
        <v>0</v>
      </c>
      <c r="AK267" s="41">
        <f>AG267+AJ267</f>
        <v>0</v>
      </c>
      <c r="AL267" s="41">
        <f>MAX(0,MIN(AJ267,AK267-$C267))</f>
        <v>0</v>
      </c>
      <c r="AM267" s="41">
        <f>AP266*(1+AN$4/12)</f>
        <v>0</v>
      </c>
      <c r="AN267" s="41">
        <f>MAX(0,AM267-AO$4)</f>
        <v>0</v>
      </c>
      <c r="AO267" s="41">
        <f>AK267+AN267</f>
        <v>0</v>
      </c>
      <c r="AP267" s="41">
        <f>MAX(0,MIN(AN267,AO267-$C267))</f>
        <v>0</v>
      </c>
      <c r="AQ267" s="41">
        <f>AT266*(1+AR$4/12)</f>
        <v>0</v>
      </c>
      <c r="AR267" s="41">
        <f>MAX(0,AQ267-AS$4)</f>
        <v>0</v>
      </c>
      <c r="AS267" s="41">
        <f>AO267+AR267</f>
        <v>0</v>
      </c>
      <c r="AT267" s="41">
        <f>MAX(0,MIN(AR267,AS267-$C267))</f>
        <v>0</v>
      </c>
    </row>
    <row r="268">
      <c r="A268" s="40" t="n">
        <v>262</v>
      </c>
      <c r="B268" s="40" t="str">
        <f>CHOOSE(MONTH(EDATE('4 Дългове'!$D$20,A268-1)),"януари","февруари","март","април","май","юни","юли","август","септември","октомври","ноември","декември")&amp;" "&amp;YEAR(EDATE('4 Дългове'!$D$20,A268-1))&amp;" г."</f>
        <v>август 2048 г.</v>
      </c>
      <c r="C268" s="41">
        <f>$C$4-(G268+K268+O268+S268+W268+AA268+AE268+AI268+AM268+AQ268)+(H268+L268+P268+T268+X268+AB268+AF268+AJ268+AN268+AR268)</f>
        <v>470</v>
      </c>
      <c r="D268" s="41">
        <f>(G268+K268+O268+S268+W268+AA268+AE268+AI268+AM268+AQ268)-(J267+N267+R267+V267+Z267+AD267+AH267+AL267+AP267+AT267)</f>
        <v>0</v>
      </c>
      <c r="E268" s="41">
        <f>J268+N268+R268+V268+Z268+AD268+AH268+AL268+AP268+AT268</f>
        <v>0</v>
      </c>
      <c r="F268" s="40" t="str">
        <f>IF(AND(E268&lt;0.005,E267&gt;=0.005),A268,"")</f>
        <v/>
      </c>
      <c r="G268" s="41">
        <f>J267*(1+H$4/12)</f>
        <v>0</v>
      </c>
      <c r="H268" s="41">
        <f>MAX(0,G268-I$4)</f>
        <v>0</v>
      </c>
      <c r="I268" s="41">
        <f>H268</f>
        <v>0</v>
      </c>
      <c r="J268" s="41">
        <f>MAX(0,MIN(H268,I268-$C268))</f>
        <v>0</v>
      </c>
      <c r="K268" s="41">
        <f>N267*(1+L$4/12)</f>
        <v>0</v>
      </c>
      <c r="L268" s="41">
        <f>MAX(0,K268-M$4)</f>
        <v>0</v>
      </c>
      <c r="M268" s="41">
        <f>I268+L268</f>
        <v>0</v>
      </c>
      <c r="N268" s="41">
        <f>MAX(0,MIN(L268,M268-$C268))</f>
        <v>0</v>
      </c>
      <c r="O268" s="41">
        <f>R267*(1+P$4/12)</f>
        <v>0</v>
      </c>
      <c r="P268" s="41">
        <f>MAX(0,O268-Q$4)</f>
        <v>0</v>
      </c>
      <c r="Q268" s="41">
        <f>M268+P268</f>
        <v>0</v>
      </c>
      <c r="R268" s="41">
        <f>MAX(0,MIN(P268,Q268-$C268))</f>
        <v>0</v>
      </c>
      <c r="S268" s="41">
        <f>V267*(1+T$4/12)</f>
        <v>0</v>
      </c>
      <c r="T268" s="41">
        <f>MAX(0,S268-U$4)</f>
        <v>0</v>
      </c>
      <c r="U268" s="41">
        <f>Q268+T268</f>
        <v>0</v>
      </c>
      <c r="V268" s="41">
        <f>MAX(0,MIN(T268,U268-$C268))</f>
        <v>0</v>
      </c>
      <c r="W268" s="41">
        <f>Z267*(1+X$4/12)</f>
        <v>0</v>
      </c>
      <c r="X268" s="41">
        <f>MAX(0,W268-Y$4)</f>
        <v>0</v>
      </c>
      <c r="Y268" s="41">
        <f>U268+X268</f>
        <v>0</v>
      </c>
      <c r="Z268" s="41">
        <f>MAX(0,MIN(X268,Y268-$C268))</f>
        <v>0</v>
      </c>
      <c r="AA268" s="41">
        <f>AD267*(1+AB$4/12)</f>
        <v>0</v>
      </c>
      <c r="AB268" s="41">
        <f>MAX(0,AA268-AC$4)</f>
        <v>0</v>
      </c>
      <c r="AC268" s="41">
        <f>Y268+AB268</f>
        <v>0</v>
      </c>
      <c r="AD268" s="41">
        <f>MAX(0,MIN(AB268,AC268-$C268))</f>
        <v>0</v>
      </c>
      <c r="AE268" s="41">
        <f>AH267*(1+AF$4/12)</f>
        <v>0</v>
      </c>
      <c r="AF268" s="41">
        <f>MAX(0,AE268-AG$4)</f>
        <v>0</v>
      </c>
      <c r="AG268" s="41">
        <f>AC268+AF268</f>
        <v>0</v>
      </c>
      <c r="AH268" s="41">
        <f>MAX(0,MIN(AF268,AG268-$C268))</f>
        <v>0</v>
      </c>
      <c r="AI268" s="41">
        <f>AL267*(1+AJ$4/12)</f>
        <v>0</v>
      </c>
      <c r="AJ268" s="41">
        <f>MAX(0,AI268-AK$4)</f>
        <v>0</v>
      </c>
      <c r="AK268" s="41">
        <f>AG268+AJ268</f>
        <v>0</v>
      </c>
      <c r="AL268" s="41">
        <f>MAX(0,MIN(AJ268,AK268-$C268))</f>
        <v>0</v>
      </c>
      <c r="AM268" s="41">
        <f>AP267*(1+AN$4/12)</f>
        <v>0</v>
      </c>
      <c r="AN268" s="41">
        <f>MAX(0,AM268-AO$4)</f>
        <v>0</v>
      </c>
      <c r="AO268" s="41">
        <f>AK268+AN268</f>
        <v>0</v>
      </c>
      <c r="AP268" s="41">
        <f>MAX(0,MIN(AN268,AO268-$C268))</f>
        <v>0</v>
      </c>
      <c r="AQ268" s="41">
        <f>AT267*(1+AR$4/12)</f>
        <v>0</v>
      </c>
      <c r="AR268" s="41">
        <f>MAX(0,AQ268-AS$4)</f>
        <v>0</v>
      </c>
      <c r="AS268" s="41">
        <f>AO268+AR268</f>
        <v>0</v>
      </c>
      <c r="AT268" s="41">
        <f>MAX(0,MIN(AR268,AS268-$C268))</f>
        <v>0</v>
      </c>
    </row>
    <row r="269">
      <c r="A269" s="40" t="n">
        <v>263</v>
      </c>
      <c r="B269" s="40" t="str">
        <f>CHOOSE(MONTH(EDATE('4 Дългове'!$D$20,A269-1)),"януари","февруари","март","април","май","юни","юли","август","септември","октомври","ноември","декември")&amp;" "&amp;YEAR(EDATE('4 Дългове'!$D$20,A269-1))&amp;" г."</f>
        <v>септември 2048 г.</v>
      </c>
      <c r="C269" s="41">
        <f>$C$4-(G269+K269+O269+S269+W269+AA269+AE269+AI269+AM269+AQ269)+(H269+L269+P269+T269+X269+AB269+AF269+AJ269+AN269+AR269)</f>
        <v>470</v>
      </c>
      <c r="D269" s="41">
        <f>(G269+K269+O269+S269+W269+AA269+AE269+AI269+AM269+AQ269)-(J268+N268+R268+V268+Z268+AD268+AH268+AL268+AP268+AT268)</f>
        <v>0</v>
      </c>
      <c r="E269" s="41">
        <f>J269+N269+R269+V269+Z269+AD269+AH269+AL269+AP269+AT269</f>
        <v>0</v>
      </c>
      <c r="F269" s="40" t="str">
        <f>IF(AND(E269&lt;0.005,E268&gt;=0.005),A269,"")</f>
        <v/>
      </c>
      <c r="G269" s="41">
        <f>J268*(1+H$4/12)</f>
        <v>0</v>
      </c>
      <c r="H269" s="41">
        <f>MAX(0,G269-I$4)</f>
        <v>0</v>
      </c>
      <c r="I269" s="41">
        <f>H269</f>
        <v>0</v>
      </c>
      <c r="J269" s="41">
        <f>MAX(0,MIN(H269,I269-$C269))</f>
        <v>0</v>
      </c>
      <c r="K269" s="41">
        <f>N268*(1+L$4/12)</f>
        <v>0</v>
      </c>
      <c r="L269" s="41">
        <f>MAX(0,K269-M$4)</f>
        <v>0</v>
      </c>
      <c r="M269" s="41">
        <f>I269+L269</f>
        <v>0</v>
      </c>
      <c r="N269" s="41">
        <f>MAX(0,MIN(L269,M269-$C269))</f>
        <v>0</v>
      </c>
      <c r="O269" s="41">
        <f>R268*(1+P$4/12)</f>
        <v>0</v>
      </c>
      <c r="P269" s="41">
        <f>MAX(0,O269-Q$4)</f>
        <v>0</v>
      </c>
      <c r="Q269" s="41">
        <f>M269+P269</f>
        <v>0</v>
      </c>
      <c r="R269" s="41">
        <f>MAX(0,MIN(P269,Q269-$C269))</f>
        <v>0</v>
      </c>
      <c r="S269" s="41">
        <f>V268*(1+T$4/12)</f>
        <v>0</v>
      </c>
      <c r="T269" s="41">
        <f>MAX(0,S269-U$4)</f>
        <v>0</v>
      </c>
      <c r="U269" s="41">
        <f>Q269+T269</f>
        <v>0</v>
      </c>
      <c r="V269" s="41">
        <f>MAX(0,MIN(T269,U269-$C269))</f>
        <v>0</v>
      </c>
      <c r="W269" s="41">
        <f>Z268*(1+X$4/12)</f>
        <v>0</v>
      </c>
      <c r="X269" s="41">
        <f>MAX(0,W269-Y$4)</f>
        <v>0</v>
      </c>
      <c r="Y269" s="41">
        <f>U269+X269</f>
        <v>0</v>
      </c>
      <c r="Z269" s="41">
        <f>MAX(0,MIN(X269,Y269-$C269))</f>
        <v>0</v>
      </c>
      <c r="AA269" s="41">
        <f>AD268*(1+AB$4/12)</f>
        <v>0</v>
      </c>
      <c r="AB269" s="41">
        <f>MAX(0,AA269-AC$4)</f>
        <v>0</v>
      </c>
      <c r="AC269" s="41">
        <f>Y269+AB269</f>
        <v>0</v>
      </c>
      <c r="AD269" s="41">
        <f>MAX(0,MIN(AB269,AC269-$C269))</f>
        <v>0</v>
      </c>
      <c r="AE269" s="41">
        <f>AH268*(1+AF$4/12)</f>
        <v>0</v>
      </c>
      <c r="AF269" s="41">
        <f>MAX(0,AE269-AG$4)</f>
        <v>0</v>
      </c>
      <c r="AG269" s="41">
        <f>AC269+AF269</f>
        <v>0</v>
      </c>
      <c r="AH269" s="41">
        <f>MAX(0,MIN(AF269,AG269-$C269))</f>
        <v>0</v>
      </c>
      <c r="AI269" s="41">
        <f>AL268*(1+AJ$4/12)</f>
        <v>0</v>
      </c>
      <c r="AJ269" s="41">
        <f>MAX(0,AI269-AK$4)</f>
        <v>0</v>
      </c>
      <c r="AK269" s="41">
        <f>AG269+AJ269</f>
        <v>0</v>
      </c>
      <c r="AL269" s="41">
        <f>MAX(0,MIN(AJ269,AK269-$C269))</f>
        <v>0</v>
      </c>
      <c r="AM269" s="41">
        <f>AP268*(1+AN$4/12)</f>
        <v>0</v>
      </c>
      <c r="AN269" s="41">
        <f>MAX(0,AM269-AO$4)</f>
        <v>0</v>
      </c>
      <c r="AO269" s="41">
        <f>AK269+AN269</f>
        <v>0</v>
      </c>
      <c r="AP269" s="41">
        <f>MAX(0,MIN(AN269,AO269-$C269))</f>
        <v>0</v>
      </c>
      <c r="AQ269" s="41">
        <f>AT268*(1+AR$4/12)</f>
        <v>0</v>
      </c>
      <c r="AR269" s="41">
        <f>MAX(0,AQ269-AS$4)</f>
        <v>0</v>
      </c>
      <c r="AS269" s="41">
        <f>AO269+AR269</f>
        <v>0</v>
      </c>
      <c r="AT269" s="41">
        <f>MAX(0,MIN(AR269,AS269-$C269))</f>
        <v>0</v>
      </c>
    </row>
    <row r="270">
      <c r="A270" s="40" t="n">
        <v>264</v>
      </c>
      <c r="B270" s="40" t="str">
        <f>CHOOSE(MONTH(EDATE('4 Дългове'!$D$20,A270-1)),"януари","февруари","март","април","май","юни","юли","август","септември","октомври","ноември","декември")&amp;" "&amp;YEAR(EDATE('4 Дългове'!$D$20,A270-1))&amp;" г."</f>
        <v>октомври 2048 г.</v>
      </c>
      <c r="C270" s="41">
        <f>$C$4-(G270+K270+O270+S270+W270+AA270+AE270+AI270+AM270+AQ270)+(H270+L270+P270+T270+X270+AB270+AF270+AJ270+AN270+AR270)</f>
        <v>470</v>
      </c>
      <c r="D270" s="41">
        <f>(G270+K270+O270+S270+W270+AA270+AE270+AI270+AM270+AQ270)-(J269+N269+R269+V269+Z269+AD269+AH269+AL269+AP269+AT269)</f>
        <v>0</v>
      </c>
      <c r="E270" s="41">
        <f>J270+N270+R270+V270+Z270+AD270+AH270+AL270+AP270+AT270</f>
        <v>0</v>
      </c>
      <c r="F270" s="40" t="str">
        <f>IF(AND(E270&lt;0.005,E269&gt;=0.005),A270,"")</f>
        <v/>
      </c>
      <c r="G270" s="41">
        <f>J269*(1+H$4/12)</f>
        <v>0</v>
      </c>
      <c r="H270" s="41">
        <f>MAX(0,G270-I$4)</f>
        <v>0</v>
      </c>
      <c r="I270" s="41">
        <f>H270</f>
        <v>0</v>
      </c>
      <c r="J270" s="41">
        <f>MAX(0,MIN(H270,I270-$C270))</f>
        <v>0</v>
      </c>
      <c r="K270" s="41">
        <f>N269*(1+L$4/12)</f>
        <v>0</v>
      </c>
      <c r="L270" s="41">
        <f>MAX(0,K270-M$4)</f>
        <v>0</v>
      </c>
      <c r="M270" s="41">
        <f>I270+L270</f>
        <v>0</v>
      </c>
      <c r="N270" s="41">
        <f>MAX(0,MIN(L270,M270-$C270))</f>
        <v>0</v>
      </c>
      <c r="O270" s="41">
        <f>R269*(1+P$4/12)</f>
        <v>0</v>
      </c>
      <c r="P270" s="41">
        <f>MAX(0,O270-Q$4)</f>
        <v>0</v>
      </c>
      <c r="Q270" s="41">
        <f>M270+P270</f>
        <v>0</v>
      </c>
      <c r="R270" s="41">
        <f>MAX(0,MIN(P270,Q270-$C270))</f>
        <v>0</v>
      </c>
      <c r="S270" s="41">
        <f>V269*(1+T$4/12)</f>
        <v>0</v>
      </c>
      <c r="T270" s="41">
        <f>MAX(0,S270-U$4)</f>
        <v>0</v>
      </c>
      <c r="U270" s="41">
        <f>Q270+T270</f>
        <v>0</v>
      </c>
      <c r="V270" s="41">
        <f>MAX(0,MIN(T270,U270-$C270))</f>
        <v>0</v>
      </c>
      <c r="W270" s="41">
        <f>Z269*(1+X$4/12)</f>
        <v>0</v>
      </c>
      <c r="X270" s="41">
        <f>MAX(0,W270-Y$4)</f>
        <v>0</v>
      </c>
      <c r="Y270" s="41">
        <f>U270+X270</f>
        <v>0</v>
      </c>
      <c r="Z270" s="41">
        <f>MAX(0,MIN(X270,Y270-$C270))</f>
        <v>0</v>
      </c>
      <c r="AA270" s="41">
        <f>AD269*(1+AB$4/12)</f>
        <v>0</v>
      </c>
      <c r="AB270" s="41">
        <f>MAX(0,AA270-AC$4)</f>
        <v>0</v>
      </c>
      <c r="AC270" s="41">
        <f>Y270+AB270</f>
        <v>0</v>
      </c>
      <c r="AD270" s="41">
        <f>MAX(0,MIN(AB270,AC270-$C270))</f>
        <v>0</v>
      </c>
      <c r="AE270" s="41">
        <f>AH269*(1+AF$4/12)</f>
        <v>0</v>
      </c>
      <c r="AF270" s="41">
        <f>MAX(0,AE270-AG$4)</f>
        <v>0</v>
      </c>
      <c r="AG270" s="41">
        <f>AC270+AF270</f>
        <v>0</v>
      </c>
      <c r="AH270" s="41">
        <f>MAX(0,MIN(AF270,AG270-$C270))</f>
        <v>0</v>
      </c>
      <c r="AI270" s="41">
        <f>AL269*(1+AJ$4/12)</f>
        <v>0</v>
      </c>
      <c r="AJ270" s="41">
        <f>MAX(0,AI270-AK$4)</f>
        <v>0</v>
      </c>
      <c r="AK270" s="41">
        <f>AG270+AJ270</f>
        <v>0</v>
      </c>
      <c r="AL270" s="41">
        <f>MAX(0,MIN(AJ270,AK270-$C270))</f>
        <v>0</v>
      </c>
      <c r="AM270" s="41">
        <f>AP269*(1+AN$4/12)</f>
        <v>0</v>
      </c>
      <c r="AN270" s="41">
        <f>MAX(0,AM270-AO$4)</f>
        <v>0</v>
      </c>
      <c r="AO270" s="41">
        <f>AK270+AN270</f>
        <v>0</v>
      </c>
      <c r="AP270" s="41">
        <f>MAX(0,MIN(AN270,AO270-$C270))</f>
        <v>0</v>
      </c>
      <c r="AQ270" s="41">
        <f>AT269*(1+AR$4/12)</f>
        <v>0</v>
      </c>
      <c r="AR270" s="41">
        <f>MAX(0,AQ270-AS$4)</f>
        <v>0</v>
      </c>
      <c r="AS270" s="41">
        <f>AO270+AR270</f>
        <v>0</v>
      </c>
      <c r="AT270" s="41">
        <f>MAX(0,MIN(AR270,AS270-$C270))</f>
        <v>0</v>
      </c>
    </row>
    <row r="271">
      <c r="A271" s="40" t="n">
        <v>265</v>
      </c>
      <c r="B271" s="40" t="str">
        <f>CHOOSE(MONTH(EDATE('4 Дългове'!$D$20,A271-1)),"януари","февруари","март","април","май","юни","юли","август","септември","октомври","ноември","декември")&amp;" "&amp;YEAR(EDATE('4 Дългове'!$D$20,A271-1))&amp;" г."</f>
        <v>ноември 2048 г.</v>
      </c>
      <c r="C271" s="41">
        <f>$C$4-(G271+K271+O271+S271+W271+AA271+AE271+AI271+AM271+AQ271)+(H271+L271+P271+T271+X271+AB271+AF271+AJ271+AN271+AR271)</f>
        <v>470</v>
      </c>
      <c r="D271" s="41">
        <f>(G271+K271+O271+S271+W271+AA271+AE271+AI271+AM271+AQ271)-(J270+N270+R270+V270+Z270+AD270+AH270+AL270+AP270+AT270)</f>
        <v>0</v>
      </c>
      <c r="E271" s="41">
        <f>J271+N271+R271+V271+Z271+AD271+AH271+AL271+AP271+AT271</f>
        <v>0</v>
      </c>
      <c r="F271" s="40" t="str">
        <f>IF(AND(E271&lt;0.005,E270&gt;=0.005),A271,"")</f>
        <v/>
      </c>
      <c r="G271" s="41">
        <f>J270*(1+H$4/12)</f>
        <v>0</v>
      </c>
      <c r="H271" s="41">
        <f>MAX(0,G271-I$4)</f>
        <v>0</v>
      </c>
      <c r="I271" s="41">
        <f>H271</f>
        <v>0</v>
      </c>
      <c r="J271" s="41">
        <f>MAX(0,MIN(H271,I271-$C271))</f>
        <v>0</v>
      </c>
      <c r="K271" s="41">
        <f>N270*(1+L$4/12)</f>
        <v>0</v>
      </c>
      <c r="L271" s="41">
        <f>MAX(0,K271-M$4)</f>
        <v>0</v>
      </c>
      <c r="M271" s="41">
        <f>I271+L271</f>
        <v>0</v>
      </c>
      <c r="N271" s="41">
        <f>MAX(0,MIN(L271,M271-$C271))</f>
        <v>0</v>
      </c>
      <c r="O271" s="41">
        <f>R270*(1+P$4/12)</f>
        <v>0</v>
      </c>
      <c r="P271" s="41">
        <f>MAX(0,O271-Q$4)</f>
        <v>0</v>
      </c>
      <c r="Q271" s="41">
        <f>M271+P271</f>
        <v>0</v>
      </c>
      <c r="R271" s="41">
        <f>MAX(0,MIN(P271,Q271-$C271))</f>
        <v>0</v>
      </c>
      <c r="S271" s="41">
        <f>V270*(1+T$4/12)</f>
        <v>0</v>
      </c>
      <c r="T271" s="41">
        <f>MAX(0,S271-U$4)</f>
        <v>0</v>
      </c>
      <c r="U271" s="41">
        <f>Q271+T271</f>
        <v>0</v>
      </c>
      <c r="V271" s="41">
        <f>MAX(0,MIN(T271,U271-$C271))</f>
        <v>0</v>
      </c>
      <c r="W271" s="41">
        <f>Z270*(1+X$4/12)</f>
        <v>0</v>
      </c>
      <c r="X271" s="41">
        <f>MAX(0,W271-Y$4)</f>
        <v>0</v>
      </c>
      <c r="Y271" s="41">
        <f>U271+X271</f>
        <v>0</v>
      </c>
      <c r="Z271" s="41">
        <f>MAX(0,MIN(X271,Y271-$C271))</f>
        <v>0</v>
      </c>
      <c r="AA271" s="41">
        <f>AD270*(1+AB$4/12)</f>
        <v>0</v>
      </c>
      <c r="AB271" s="41">
        <f>MAX(0,AA271-AC$4)</f>
        <v>0</v>
      </c>
      <c r="AC271" s="41">
        <f>Y271+AB271</f>
        <v>0</v>
      </c>
      <c r="AD271" s="41">
        <f>MAX(0,MIN(AB271,AC271-$C271))</f>
        <v>0</v>
      </c>
      <c r="AE271" s="41">
        <f>AH270*(1+AF$4/12)</f>
        <v>0</v>
      </c>
      <c r="AF271" s="41">
        <f>MAX(0,AE271-AG$4)</f>
        <v>0</v>
      </c>
      <c r="AG271" s="41">
        <f>AC271+AF271</f>
        <v>0</v>
      </c>
      <c r="AH271" s="41">
        <f>MAX(0,MIN(AF271,AG271-$C271))</f>
        <v>0</v>
      </c>
      <c r="AI271" s="41">
        <f>AL270*(1+AJ$4/12)</f>
        <v>0</v>
      </c>
      <c r="AJ271" s="41">
        <f>MAX(0,AI271-AK$4)</f>
        <v>0</v>
      </c>
      <c r="AK271" s="41">
        <f>AG271+AJ271</f>
        <v>0</v>
      </c>
      <c r="AL271" s="41">
        <f>MAX(0,MIN(AJ271,AK271-$C271))</f>
        <v>0</v>
      </c>
      <c r="AM271" s="41">
        <f>AP270*(1+AN$4/12)</f>
        <v>0</v>
      </c>
      <c r="AN271" s="41">
        <f>MAX(0,AM271-AO$4)</f>
        <v>0</v>
      </c>
      <c r="AO271" s="41">
        <f>AK271+AN271</f>
        <v>0</v>
      </c>
      <c r="AP271" s="41">
        <f>MAX(0,MIN(AN271,AO271-$C271))</f>
        <v>0</v>
      </c>
      <c r="AQ271" s="41">
        <f>AT270*(1+AR$4/12)</f>
        <v>0</v>
      </c>
      <c r="AR271" s="41">
        <f>MAX(0,AQ271-AS$4)</f>
        <v>0</v>
      </c>
      <c r="AS271" s="41">
        <f>AO271+AR271</f>
        <v>0</v>
      </c>
      <c r="AT271" s="41">
        <f>MAX(0,MIN(AR271,AS271-$C271))</f>
        <v>0</v>
      </c>
    </row>
    <row r="272">
      <c r="A272" s="40" t="n">
        <v>266</v>
      </c>
      <c r="B272" s="40" t="str">
        <f>CHOOSE(MONTH(EDATE('4 Дългове'!$D$20,A272-1)),"януари","февруари","март","април","май","юни","юли","август","септември","октомври","ноември","декември")&amp;" "&amp;YEAR(EDATE('4 Дългове'!$D$20,A272-1))&amp;" г."</f>
        <v>декември 2048 г.</v>
      </c>
      <c r="C272" s="41">
        <f>$C$4-(G272+K272+O272+S272+W272+AA272+AE272+AI272+AM272+AQ272)+(H272+L272+P272+T272+X272+AB272+AF272+AJ272+AN272+AR272)</f>
        <v>470</v>
      </c>
      <c r="D272" s="41">
        <f>(G272+K272+O272+S272+W272+AA272+AE272+AI272+AM272+AQ272)-(J271+N271+R271+V271+Z271+AD271+AH271+AL271+AP271+AT271)</f>
        <v>0</v>
      </c>
      <c r="E272" s="41">
        <f>J272+N272+R272+V272+Z272+AD272+AH272+AL272+AP272+AT272</f>
        <v>0</v>
      </c>
      <c r="F272" s="40" t="str">
        <f>IF(AND(E272&lt;0.005,E271&gt;=0.005),A272,"")</f>
        <v/>
      </c>
      <c r="G272" s="41">
        <f>J271*(1+H$4/12)</f>
        <v>0</v>
      </c>
      <c r="H272" s="41">
        <f>MAX(0,G272-I$4)</f>
        <v>0</v>
      </c>
      <c r="I272" s="41">
        <f>H272</f>
        <v>0</v>
      </c>
      <c r="J272" s="41">
        <f>MAX(0,MIN(H272,I272-$C272))</f>
        <v>0</v>
      </c>
      <c r="K272" s="41">
        <f>N271*(1+L$4/12)</f>
        <v>0</v>
      </c>
      <c r="L272" s="41">
        <f>MAX(0,K272-M$4)</f>
        <v>0</v>
      </c>
      <c r="M272" s="41">
        <f>I272+L272</f>
        <v>0</v>
      </c>
      <c r="N272" s="41">
        <f>MAX(0,MIN(L272,M272-$C272))</f>
        <v>0</v>
      </c>
      <c r="O272" s="41">
        <f>R271*(1+P$4/12)</f>
        <v>0</v>
      </c>
      <c r="P272" s="41">
        <f>MAX(0,O272-Q$4)</f>
        <v>0</v>
      </c>
      <c r="Q272" s="41">
        <f>M272+P272</f>
        <v>0</v>
      </c>
      <c r="R272" s="41">
        <f>MAX(0,MIN(P272,Q272-$C272))</f>
        <v>0</v>
      </c>
      <c r="S272" s="41">
        <f>V271*(1+T$4/12)</f>
        <v>0</v>
      </c>
      <c r="T272" s="41">
        <f>MAX(0,S272-U$4)</f>
        <v>0</v>
      </c>
      <c r="U272" s="41">
        <f>Q272+T272</f>
        <v>0</v>
      </c>
      <c r="V272" s="41">
        <f>MAX(0,MIN(T272,U272-$C272))</f>
        <v>0</v>
      </c>
      <c r="W272" s="41">
        <f>Z271*(1+X$4/12)</f>
        <v>0</v>
      </c>
      <c r="X272" s="41">
        <f>MAX(0,W272-Y$4)</f>
        <v>0</v>
      </c>
      <c r="Y272" s="41">
        <f>U272+X272</f>
        <v>0</v>
      </c>
      <c r="Z272" s="41">
        <f>MAX(0,MIN(X272,Y272-$C272))</f>
        <v>0</v>
      </c>
      <c r="AA272" s="41">
        <f>AD271*(1+AB$4/12)</f>
        <v>0</v>
      </c>
      <c r="AB272" s="41">
        <f>MAX(0,AA272-AC$4)</f>
        <v>0</v>
      </c>
      <c r="AC272" s="41">
        <f>Y272+AB272</f>
        <v>0</v>
      </c>
      <c r="AD272" s="41">
        <f>MAX(0,MIN(AB272,AC272-$C272))</f>
        <v>0</v>
      </c>
      <c r="AE272" s="41">
        <f>AH271*(1+AF$4/12)</f>
        <v>0</v>
      </c>
      <c r="AF272" s="41">
        <f>MAX(0,AE272-AG$4)</f>
        <v>0</v>
      </c>
      <c r="AG272" s="41">
        <f>AC272+AF272</f>
        <v>0</v>
      </c>
      <c r="AH272" s="41">
        <f>MAX(0,MIN(AF272,AG272-$C272))</f>
        <v>0</v>
      </c>
      <c r="AI272" s="41">
        <f>AL271*(1+AJ$4/12)</f>
        <v>0</v>
      </c>
      <c r="AJ272" s="41">
        <f>MAX(0,AI272-AK$4)</f>
        <v>0</v>
      </c>
      <c r="AK272" s="41">
        <f>AG272+AJ272</f>
        <v>0</v>
      </c>
      <c r="AL272" s="41">
        <f>MAX(0,MIN(AJ272,AK272-$C272))</f>
        <v>0</v>
      </c>
      <c r="AM272" s="41">
        <f>AP271*(1+AN$4/12)</f>
        <v>0</v>
      </c>
      <c r="AN272" s="41">
        <f>MAX(0,AM272-AO$4)</f>
        <v>0</v>
      </c>
      <c r="AO272" s="41">
        <f>AK272+AN272</f>
        <v>0</v>
      </c>
      <c r="AP272" s="41">
        <f>MAX(0,MIN(AN272,AO272-$C272))</f>
        <v>0</v>
      </c>
      <c r="AQ272" s="41">
        <f>AT271*(1+AR$4/12)</f>
        <v>0</v>
      </c>
      <c r="AR272" s="41">
        <f>MAX(0,AQ272-AS$4)</f>
        <v>0</v>
      </c>
      <c r="AS272" s="41">
        <f>AO272+AR272</f>
        <v>0</v>
      </c>
      <c r="AT272" s="41">
        <f>MAX(0,MIN(AR272,AS272-$C272))</f>
        <v>0</v>
      </c>
    </row>
    <row r="273">
      <c r="A273" s="40" t="n">
        <v>267</v>
      </c>
      <c r="B273" s="40" t="str">
        <f>CHOOSE(MONTH(EDATE('4 Дългове'!$D$20,A273-1)),"януари","февруари","март","април","май","юни","юли","август","септември","октомври","ноември","декември")&amp;" "&amp;YEAR(EDATE('4 Дългове'!$D$20,A273-1))&amp;" г."</f>
        <v>януари 2049 г.</v>
      </c>
      <c r="C273" s="41">
        <f>$C$4-(G273+K273+O273+S273+W273+AA273+AE273+AI273+AM273+AQ273)+(H273+L273+P273+T273+X273+AB273+AF273+AJ273+AN273+AR273)</f>
        <v>470</v>
      </c>
      <c r="D273" s="41">
        <f>(G273+K273+O273+S273+W273+AA273+AE273+AI273+AM273+AQ273)-(J272+N272+R272+V272+Z272+AD272+AH272+AL272+AP272+AT272)</f>
        <v>0</v>
      </c>
      <c r="E273" s="41">
        <f>J273+N273+R273+V273+Z273+AD273+AH273+AL273+AP273+AT273</f>
        <v>0</v>
      </c>
      <c r="F273" s="40" t="str">
        <f>IF(AND(E273&lt;0.005,E272&gt;=0.005),A273,"")</f>
        <v/>
      </c>
      <c r="G273" s="41">
        <f>J272*(1+H$4/12)</f>
        <v>0</v>
      </c>
      <c r="H273" s="41">
        <f>MAX(0,G273-I$4)</f>
        <v>0</v>
      </c>
      <c r="I273" s="41">
        <f>H273</f>
        <v>0</v>
      </c>
      <c r="J273" s="41">
        <f>MAX(0,MIN(H273,I273-$C273))</f>
        <v>0</v>
      </c>
      <c r="K273" s="41">
        <f>N272*(1+L$4/12)</f>
        <v>0</v>
      </c>
      <c r="L273" s="41">
        <f>MAX(0,K273-M$4)</f>
        <v>0</v>
      </c>
      <c r="M273" s="41">
        <f>I273+L273</f>
        <v>0</v>
      </c>
      <c r="N273" s="41">
        <f>MAX(0,MIN(L273,M273-$C273))</f>
        <v>0</v>
      </c>
      <c r="O273" s="41">
        <f>R272*(1+P$4/12)</f>
        <v>0</v>
      </c>
      <c r="P273" s="41">
        <f>MAX(0,O273-Q$4)</f>
        <v>0</v>
      </c>
      <c r="Q273" s="41">
        <f>M273+P273</f>
        <v>0</v>
      </c>
      <c r="R273" s="41">
        <f>MAX(0,MIN(P273,Q273-$C273))</f>
        <v>0</v>
      </c>
      <c r="S273" s="41">
        <f>V272*(1+T$4/12)</f>
        <v>0</v>
      </c>
      <c r="T273" s="41">
        <f>MAX(0,S273-U$4)</f>
        <v>0</v>
      </c>
      <c r="U273" s="41">
        <f>Q273+T273</f>
        <v>0</v>
      </c>
      <c r="V273" s="41">
        <f>MAX(0,MIN(T273,U273-$C273))</f>
        <v>0</v>
      </c>
      <c r="W273" s="41">
        <f>Z272*(1+X$4/12)</f>
        <v>0</v>
      </c>
      <c r="X273" s="41">
        <f>MAX(0,W273-Y$4)</f>
        <v>0</v>
      </c>
      <c r="Y273" s="41">
        <f>U273+X273</f>
        <v>0</v>
      </c>
      <c r="Z273" s="41">
        <f>MAX(0,MIN(X273,Y273-$C273))</f>
        <v>0</v>
      </c>
      <c r="AA273" s="41">
        <f>AD272*(1+AB$4/12)</f>
        <v>0</v>
      </c>
      <c r="AB273" s="41">
        <f>MAX(0,AA273-AC$4)</f>
        <v>0</v>
      </c>
      <c r="AC273" s="41">
        <f>Y273+AB273</f>
        <v>0</v>
      </c>
      <c r="AD273" s="41">
        <f>MAX(0,MIN(AB273,AC273-$C273))</f>
        <v>0</v>
      </c>
      <c r="AE273" s="41">
        <f>AH272*(1+AF$4/12)</f>
        <v>0</v>
      </c>
      <c r="AF273" s="41">
        <f>MAX(0,AE273-AG$4)</f>
        <v>0</v>
      </c>
      <c r="AG273" s="41">
        <f>AC273+AF273</f>
        <v>0</v>
      </c>
      <c r="AH273" s="41">
        <f>MAX(0,MIN(AF273,AG273-$C273))</f>
        <v>0</v>
      </c>
      <c r="AI273" s="41">
        <f>AL272*(1+AJ$4/12)</f>
        <v>0</v>
      </c>
      <c r="AJ273" s="41">
        <f>MAX(0,AI273-AK$4)</f>
        <v>0</v>
      </c>
      <c r="AK273" s="41">
        <f>AG273+AJ273</f>
        <v>0</v>
      </c>
      <c r="AL273" s="41">
        <f>MAX(0,MIN(AJ273,AK273-$C273))</f>
        <v>0</v>
      </c>
      <c r="AM273" s="41">
        <f>AP272*(1+AN$4/12)</f>
        <v>0</v>
      </c>
      <c r="AN273" s="41">
        <f>MAX(0,AM273-AO$4)</f>
        <v>0</v>
      </c>
      <c r="AO273" s="41">
        <f>AK273+AN273</f>
        <v>0</v>
      </c>
      <c r="AP273" s="41">
        <f>MAX(0,MIN(AN273,AO273-$C273))</f>
        <v>0</v>
      </c>
      <c r="AQ273" s="41">
        <f>AT272*(1+AR$4/12)</f>
        <v>0</v>
      </c>
      <c r="AR273" s="41">
        <f>MAX(0,AQ273-AS$4)</f>
        <v>0</v>
      </c>
      <c r="AS273" s="41">
        <f>AO273+AR273</f>
        <v>0</v>
      </c>
      <c r="AT273" s="41">
        <f>MAX(0,MIN(AR273,AS273-$C273))</f>
        <v>0</v>
      </c>
    </row>
    <row r="274">
      <c r="A274" s="40" t="n">
        <v>268</v>
      </c>
      <c r="B274" s="40" t="str">
        <f>CHOOSE(MONTH(EDATE('4 Дългове'!$D$20,A274-1)),"януари","февруари","март","април","май","юни","юли","август","септември","октомври","ноември","декември")&amp;" "&amp;YEAR(EDATE('4 Дългове'!$D$20,A274-1))&amp;" г."</f>
        <v>февруари 2049 г.</v>
      </c>
      <c r="C274" s="41">
        <f>$C$4-(G274+K274+O274+S274+W274+AA274+AE274+AI274+AM274+AQ274)+(H274+L274+P274+T274+X274+AB274+AF274+AJ274+AN274+AR274)</f>
        <v>470</v>
      </c>
      <c r="D274" s="41">
        <f>(G274+K274+O274+S274+W274+AA274+AE274+AI274+AM274+AQ274)-(J273+N273+R273+V273+Z273+AD273+AH273+AL273+AP273+AT273)</f>
        <v>0</v>
      </c>
      <c r="E274" s="41">
        <f>J274+N274+R274+V274+Z274+AD274+AH274+AL274+AP274+AT274</f>
        <v>0</v>
      </c>
      <c r="F274" s="40" t="str">
        <f>IF(AND(E274&lt;0.005,E273&gt;=0.005),A274,"")</f>
        <v/>
      </c>
      <c r="G274" s="41">
        <f>J273*(1+H$4/12)</f>
        <v>0</v>
      </c>
      <c r="H274" s="41">
        <f>MAX(0,G274-I$4)</f>
        <v>0</v>
      </c>
      <c r="I274" s="41">
        <f>H274</f>
        <v>0</v>
      </c>
      <c r="J274" s="41">
        <f>MAX(0,MIN(H274,I274-$C274))</f>
        <v>0</v>
      </c>
      <c r="K274" s="41">
        <f>N273*(1+L$4/12)</f>
        <v>0</v>
      </c>
      <c r="L274" s="41">
        <f>MAX(0,K274-M$4)</f>
        <v>0</v>
      </c>
      <c r="M274" s="41">
        <f>I274+L274</f>
        <v>0</v>
      </c>
      <c r="N274" s="41">
        <f>MAX(0,MIN(L274,M274-$C274))</f>
        <v>0</v>
      </c>
      <c r="O274" s="41">
        <f>R273*(1+P$4/12)</f>
        <v>0</v>
      </c>
      <c r="P274" s="41">
        <f>MAX(0,O274-Q$4)</f>
        <v>0</v>
      </c>
      <c r="Q274" s="41">
        <f>M274+P274</f>
        <v>0</v>
      </c>
      <c r="R274" s="41">
        <f>MAX(0,MIN(P274,Q274-$C274))</f>
        <v>0</v>
      </c>
      <c r="S274" s="41">
        <f>V273*(1+T$4/12)</f>
        <v>0</v>
      </c>
      <c r="T274" s="41">
        <f>MAX(0,S274-U$4)</f>
        <v>0</v>
      </c>
      <c r="U274" s="41">
        <f>Q274+T274</f>
        <v>0</v>
      </c>
      <c r="V274" s="41">
        <f>MAX(0,MIN(T274,U274-$C274))</f>
        <v>0</v>
      </c>
      <c r="W274" s="41">
        <f>Z273*(1+X$4/12)</f>
        <v>0</v>
      </c>
      <c r="X274" s="41">
        <f>MAX(0,W274-Y$4)</f>
        <v>0</v>
      </c>
      <c r="Y274" s="41">
        <f>U274+X274</f>
        <v>0</v>
      </c>
      <c r="Z274" s="41">
        <f>MAX(0,MIN(X274,Y274-$C274))</f>
        <v>0</v>
      </c>
      <c r="AA274" s="41">
        <f>AD273*(1+AB$4/12)</f>
        <v>0</v>
      </c>
      <c r="AB274" s="41">
        <f>MAX(0,AA274-AC$4)</f>
        <v>0</v>
      </c>
      <c r="AC274" s="41">
        <f>Y274+AB274</f>
        <v>0</v>
      </c>
      <c r="AD274" s="41">
        <f>MAX(0,MIN(AB274,AC274-$C274))</f>
        <v>0</v>
      </c>
      <c r="AE274" s="41">
        <f>AH273*(1+AF$4/12)</f>
        <v>0</v>
      </c>
      <c r="AF274" s="41">
        <f>MAX(0,AE274-AG$4)</f>
        <v>0</v>
      </c>
      <c r="AG274" s="41">
        <f>AC274+AF274</f>
        <v>0</v>
      </c>
      <c r="AH274" s="41">
        <f>MAX(0,MIN(AF274,AG274-$C274))</f>
        <v>0</v>
      </c>
      <c r="AI274" s="41">
        <f>AL273*(1+AJ$4/12)</f>
        <v>0</v>
      </c>
      <c r="AJ274" s="41">
        <f>MAX(0,AI274-AK$4)</f>
        <v>0</v>
      </c>
      <c r="AK274" s="41">
        <f>AG274+AJ274</f>
        <v>0</v>
      </c>
      <c r="AL274" s="41">
        <f>MAX(0,MIN(AJ274,AK274-$C274))</f>
        <v>0</v>
      </c>
      <c r="AM274" s="41">
        <f>AP273*(1+AN$4/12)</f>
        <v>0</v>
      </c>
      <c r="AN274" s="41">
        <f>MAX(0,AM274-AO$4)</f>
        <v>0</v>
      </c>
      <c r="AO274" s="41">
        <f>AK274+AN274</f>
        <v>0</v>
      </c>
      <c r="AP274" s="41">
        <f>MAX(0,MIN(AN274,AO274-$C274))</f>
        <v>0</v>
      </c>
      <c r="AQ274" s="41">
        <f>AT273*(1+AR$4/12)</f>
        <v>0</v>
      </c>
      <c r="AR274" s="41">
        <f>MAX(0,AQ274-AS$4)</f>
        <v>0</v>
      </c>
      <c r="AS274" s="41">
        <f>AO274+AR274</f>
        <v>0</v>
      </c>
      <c r="AT274" s="41">
        <f>MAX(0,MIN(AR274,AS274-$C274))</f>
        <v>0</v>
      </c>
    </row>
    <row r="275">
      <c r="A275" s="40" t="n">
        <v>269</v>
      </c>
      <c r="B275" s="40" t="str">
        <f>CHOOSE(MONTH(EDATE('4 Дългове'!$D$20,A275-1)),"януари","февруари","март","април","май","юни","юли","август","септември","октомври","ноември","декември")&amp;" "&amp;YEAR(EDATE('4 Дългове'!$D$20,A275-1))&amp;" г."</f>
        <v>март 2049 г.</v>
      </c>
      <c r="C275" s="41">
        <f>$C$4-(G275+K275+O275+S275+W275+AA275+AE275+AI275+AM275+AQ275)+(H275+L275+P275+T275+X275+AB275+AF275+AJ275+AN275+AR275)</f>
        <v>470</v>
      </c>
      <c r="D275" s="41">
        <f>(G275+K275+O275+S275+W275+AA275+AE275+AI275+AM275+AQ275)-(J274+N274+R274+V274+Z274+AD274+AH274+AL274+AP274+AT274)</f>
        <v>0</v>
      </c>
      <c r="E275" s="41">
        <f>J275+N275+R275+V275+Z275+AD275+AH275+AL275+AP275+AT275</f>
        <v>0</v>
      </c>
      <c r="F275" s="40" t="str">
        <f>IF(AND(E275&lt;0.005,E274&gt;=0.005),A275,"")</f>
        <v/>
      </c>
      <c r="G275" s="41">
        <f>J274*(1+H$4/12)</f>
        <v>0</v>
      </c>
      <c r="H275" s="41">
        <f>MAX(0,G275-I$4)</f>
        <v>0</v>
      </c>
      <c r="I275" s="41">
        <f>H275</f>
        <v>0</v>
      </c>
      <c r="J275" s="41">
        <f>MAX(0,MIN(H275,I275-$C275))</f>
        <v>0</v>
      </c>
      <c r="K275" s="41">
        <f>N274*(1+L$4/12)</f>
        <v>0</v>
      </c>
      <c r="L275" s="41">
        <f>MAX(0,K275-M$4)</f>
        <v>0</v>
      </c>
      <c r="M275" s="41">
        <f>I275+L275</f>
        <v>0</v>
      </c>
      <c r="N275" s="41">
        <f>MAX(0,MIN(L275,M275-$C275))</f>
        <v>0</v>
      </c>
      <c r="O275" s="41">
        <f>R274*(1+P$4/12)</f>
        <v>0</v>
      </c>
      <c r="P275" s="41">
        <f>MAX(0,O275-Q$4)</f>
        <v>0</v>
      </c>
      <c r="Q275" s="41">
        <f>M275+P275</f>
        <v>0</v>
      </c>
      <c r="R275" s="41">
        <f>MAX(0,MIN(P275,Q275-$C275))</f>
        <v>0</v>
      </c>
      <c r="S275" s="41">
        <f>V274*(1+T$4/12)</f>
        <v>0</v>
      </c>
      <c r="T275" s="41">
        <f>MAX(0,S275-U$4)</f>
        <v>0</v>
      </c>
      <c r="U275" s="41">
        <f>Q275+T275</f>
        <v>0</v>
      </c>
      <c r="V275" s="41">
        <f>MAX(0,MIN(T275,U275-$C275))</f>
        <v>0</v>
      </c>
      <c r="W275" s="41">
        <f>Z274*(1+X$4/12)</f>
        <v>0</v>
      </c>
      <c r="X275" s="41">
        <f>MAX(0,W275-Y$4)</f>
        <v>0</v>
      </c>
      <c r="Y275" s="41">
        <f>U275+X275</f>
        <v>0</v>
      </c>
      <c r="Z275" s="41">
        <f>MAX(0,MIN(X275,Y275-$C275))</f>
        <v>0</v>
      </c>
      <c r="AA275" s="41">
        <f>AD274*(1+AB$4/12)</f>
        <v>0</v>
      </c>
      <c r="AB275" s="41">
        <f>MAX(0,AA275-AC$4)</f>
        <v>0</v>
      </c>
      <c r="AC275" s="41">
        <f>Y275+AB275</f>
        <v>0</v>
      </c>
      <c r="AD275" s="41">
        <f>MAX(0,MIN(AB275,AC275-$C275))</f>
        <v>0</v>
      </c>
      <c r="AE275" s="41">
        <f>AH274*(1+AF$4/12)</f>
        <v>0</v>
      </c>
      <c r="AF275" s="41">
        <f>MAX(0,AE275-AG$4)</f>
        <v>0</v>
      </c>
      <c r="AG275" s="41">
        <f>AC275+AF275</f>
        <v>0</v>
      </c>
      <c r="AH275" s="41">
        <f>MAX(0,MIN(AF275,AG275-$C275))</f>
        <v>0</v>
      </c>
      <c r="AI275" s="41">
        <f>AL274*(1+AJ$4/12)</f>
        <v>0</v>
      </c>
      <c r="AJ275" s="41">
        <f>MAX(0,AI275-AK$4)</f>
        <v>0</v>
      </c>
      <c r="AK275" s="41">
        <f>AG275+AJ275</f>
        <v>0</v>
      </c>
      <c r="AL275" s="41">
        <f>MAX(0,MIN(AJ275,AK275-$C275))</f>
        <v>0</v>
      </c>
      <c r="AM275" s="41">
        <f>AP274*(1+AN$4/12)</f>
        <v>0</v>
      </c>
      <c r="AN275" s="41">
        <f>MAX(0,AM275-AO$4)</f>
        <v>0</v>
      </c>
      <c r="AO275" s="41">
        <f>AK275+AN275</f>
        <v>0</v>
      </c>
      <c r="AP275" s="41">
        <f>MAX(0,MIN(AN275,AO275-$C275))</f>
        <v>0</v>
      </c>
      <c r="AQ275" s="41">
        <f>AT274*(1+AR$4/12)</f>
        <v>0</v>
      </c>
      <c r="AR275" s="41">
        <f>MAX(0,AQ275-AS$4)</f>
        <v>0</v>
      </c>
      <c r="AS275" s="41">
        <f>AO275+AR275</f>
        <v>0</v>
      </c>
      <c r="AT275" s="41">
        <f>MAX(0,MIN(AR275,AS275-$C275))</f>
        <v>0</v>
      </c>
    </row>
    <row r="276">
      <c r="A276" s="40" t="n">
        <v>270</v>
      </c>
      <c r="B276" s="40" t="str">
        <f>CHOOSE(MONTH(EDATE('4 Дългове'!$D$20,A276-1)),"януари","февруари","март","април","май","юни","юли","август","септември","октомври","ноември","декември")&amp;" "&amp;YEAR(EDATE('4 Дългове'!$D$20,A276-1))&amp;" г."</f>
        <v>април 2049 г.</v>
      </c>
      <c r="C276" s="41">
        <f>$C$4-(G276+K276+O276+S276+W276+AA276+AE276+AI276+AM276+AQ276)+(H276+L276+P276+T276+X276+AB276+AF276+AJ276+AN276+AR276)</f>
        <v>470</v>
      </c>
      <c r="D276" s="41">
        <f>(G276+K276+O276+S276+W276+AA276+AE276+AI276+AM276+AQ276)-(J275+N275+R275+V275+Z275+AD275+AH275+AL275+AP275+AT275)</f>
        <v>0</v>
      </c>
      <c r="E276" s="41">
        <f>J276+N276+R276+V276+Z276+AD276+AH276+AL276+AP276+AT276</f>
        <v>0</v>
      </c>
      <c r="F276" s="40" t="str">
        <f>IF(AND(E276&lt;0.005,E275&gt;=0.005),A276,"")</f>
        <v/>
      </c>
      <c r="G276" s="41">
        <f>J275*(1+H$4/12)</f>
        <v>0</v>
      </c>
      <c r="H276" s="41">
        <f>MAX(0,G276-I$4)</f>
        <v>0</v>
      </c>
      <c r="I276" s="41">
        <f>H276</f>
        <v>0</v>
      </c>
      <c r="J276" s="41">
        <f>MAX(0,MIN(H276,I276-$C276))</f>
        <v>0</v>
      </c>
      <c r="K276" s="41">
        <f>N275*(1+L$4/12)</f>
        <v>0</v>
      </c>
      <c r="L276" s="41">
        <f>MAX(0,K276-M$4)</f>
        <v>0</v>
      </c>
      <c r="M276" s="41">
        <f>I276+L276</f>
        <v>0</v>
      </c>
      <c r="N276" s="41">
        <f>MAX(0,MIN(L276,M276-$C276))</f>
        <v>0</v>
      </c>
      <c r="O276" s="41">
        <f>R275*(1+P$4/12)</f>
        <v>0</v>
      </c>
      <c r="P276" s="41">
        <f>MAX(0,O276-Q$4)</f>
        <v>0</v>
      </c>
      <c r="Q276" s="41">
        <f>M276+P276</f>
        <v>0</v>
      </c>
      <c r="R276" s="41">
        <f>MAX(0,MIN(P276,Q276-$C276))</f>
        <v>0</v>
      </c>
      <c r="S276" s="41">
        <f>V275*(1+T$4/12)</f>
        <v>0</v>
      </c>
      <c r="T276" s="41">
        <f>MAX(0,S276-U$4)</f>
        <v>0</v>
      </c>
      <c r="U276" s="41">
        <f>Q276+T276</f>
        <v>0</v>
      </c>
      <c r="V276" s="41">
        <f>MAX(0,MIN(T276,U276-$C276))</f>
        <v>0</v>
      </c>
      <c r="W276" s="41">
        <f>Z275*(1+X$4/12)</f>
        <v>0</v>
      </c>
      <c r="X276" s="41">
        <f>MAX(0,W276-Y$4)</f>
        <v>0</v>
      </c>
      <c r="Y276" s="41">
        <f>U276+X276</f>
        <v>0</v>
      </c>
      <c r="Z276" s="41">
        <f>MAX(0,MIN(X276,Y276-$C276))</f>
        <v>0</v>
      </c>
      <c r="AA276" s="41">
        <f>AD275*(1+AB$4/12)</f>
        <v>0</v>
      </c>
      <c r="AB276" s="41">
        <f>MAX(0,AA276-AC$4)</f>
        <v>0</v>
      </c>
      <c r="AC276" s="41">
        <f>Y276+AB276</f>
        <v>0</v>
      </c>
      <c r="AD276" s="41">
        <f>MAX(0,MIN(AB276,AC276-$C276))</f>
        <v>0</v>
      </c>
      <c r="AE276" s="41">
        <f>AH275*(1+AF$4/12)</f>
        <v>0</v>
      </c>
      <c r="AF276" s="41">
        <f>MAX(0,AE276-AG$4)</f>
        <v>0</v>
      </c>
      <c r="AG276" s="41">
        <f>AC276+AF276</f>
        <v>0</v>
      </c>
      <c r="AH276" s="41">
        <f>MAX(0,MIN(AF276,AG276-$C276))</f>
        <v>0</v>
      </c>
      <c r="AI276" s="41">
        <f>AL275*(1+AJ$4/12)</f>
        <v>0</v>
      </c>
      <c r="AJ276" s="41">
        <f>MAX(0,AI276-AK$4)</f>
        <v>0</v>
      </c>
      <c r="AK276" s="41">
        <f>AG276+AJ276</f>
        <v>0</v>
      </c>
      <c r="AL276" s="41">
        <f>MAX(0,MIN(AJ276,AK276-$C276))</f>
        <v>0</v>
      </c>
      <c r="AM276" s="41">
        <f>AP275*(1+AN$4/12)</f>
        <v>0</v>
      </c>
      <c r="AN276" s="41">
        <f>MAX(0,AM276-AO$4)</f>
        <v>0</v>
      </c>
      <c r="AO276" s="41">
        <f>AK276+AN276</f>
        <v>0</v>
      </c>
      <c r="AP276" s="41">
        <f>MAX(0,MIN(AN276,AO276-$C276))</f>
        <v>0</v>
      </c>
      <c r="AQ276" s="41">
        <f>AT275*(1+AR$4/12)</f>
        <v>0</v>
      </c>
      <c r="AR276" s="41">
        <f>MAX(0,AQ276-AS$4)</f>
        <v>0</v>
      </c>
      <c r="AS276" s="41">
        <f>AO276+AR276</f>
        <v>0</v>
      </c>
      <c r="AT276" s="41">
        <f>MAX(0,MIN(AR276,AS276-$C276))</f>
        <v>0</v>
      </c>
    </row>
    <row r="277">
      <c r="A277" s="40" t="n">
        <v>271</v>
      </c>
      <c r="B277" s="40" t="str">
        <f>CHOOSE(MONTH(EDATE('4 Дългове'!$D$20,A277-1)),"януари","февруари","март","април","май","юни","юли","август","септември","октомври","ноември","декември")&amp;" "&amp;YEAR(EDATE('4 Дългове'!$D$20,A277-1))&amp;" г."</f>
        <v>май 2049 г.</v>
      </c>
      <c r="C277" s="41">
        <f>$C$4-(G277+K277+O277+S277+W277+AA277+AE277+AI277+AM277+AQ277)+(H277+L277+P277+T277+X277+AB277+AF277+AJ277+AN277+AR277)</f>
        <v>470</v>
      </c>
      <c r="D277" s="41">
        <f>(G277+K277+O277+S277+W277+AA277+AE277+AI277+AM277+AQ277)-(J276+N276+R276+V276+Z276+AD276+AH276+AL276+AP276+AT276)</f>
        <v>0</v>
      </c>
      <c r="E277" s="41">
        <f>J277+N277+R277+V277+Z277+AD277+AH277+AL277+AP277+AT277</f>
        <v>0</v>
      </c>
      <c r="F277" s="40" t="str">
        <f>IF(AND(E277&lt;0.005,E276&gt;=0.005),A277,"")</f>
        <v/>
      </c>
      <c r="G277" s="41">
        <f>J276*(1+H$4/12)</f>
        <v>0</v>
      </c>
      <c r="H277" s="41">
        <f>MAX(0,G277-I$4)</f>
        <v>0</v>
      </c>
      <c r="I277" s="41">
        <f>H277</f>
        <v>0</v>
      </c>
      <c r="J277" s="41">
        <f>MAX(0,MIN(H277,I277-$C277))</f>
        <v>0</v>
      </c>
      <c r="K277" s="41">
        <f>N276*(1+L$4/12)</f>
        <v>0</v>
      </c>
      <c r="L277" s="41">
        <f>MAX(0,K277-M$4)</f>
        <v>0</v>
      </c>
      <c r="M277" s="41">
        <f>I277+L277</f>
        <v>0</v>
      </c>
      <c r="N277" s="41">
        <f>MAX(0,MIN(L277,M277-$C277))</f>
        <v>0</v>
      </c>
      <c r="O277" s="41">
        <f>R276*(1+P$4/12)</f>
        <v>0</v>
      </c>
      <c r="P277" s="41">
        <f>MAX(0,O277-Q$4)</f>
        <v>0</v>
      </c>
      <c r="Q277" s="41">
        <f>M277+P277</f>
        <v>0</v>
      </c>
      <c r="R277" s="41">
        <f>MAX(0,MIN(P277,Q277-$C277))</f>
        <v>0</v>
      </c>
      <c r="S277" s="41">
        <f>V276*(1+T$4/12)</f>
        <v>0</v>
      </c>
      <c r="T277" s="41">
        <f>MAX(0,S277-U$4)</f>
        <v>0</v>
      </c>
      <c r="U277" s="41">
        <f>Q277+T277</f>
        <v>0</v>
      </c>
      <c r="V277" s="41">
        <f>MAX(0,MIN(T277,U277-$C277))</f>
        <v>0</v>
      </c>
      <c r="W277" s="41">
        <f>Z276*(1+X$4/12)</f>
        <v>0</v>
      </c>
      <c r="X277" s="41">
        <f>MAX(0,W277-Y$4)</f>
        <v>0</v>
      </c>
      <c r="Y277" s="41">
        <f>U277+X277</f>
        <v>0</v>
      </c>
      <c r="Z277" s="41">
        <f>MAX(0,MIN(X277,Y277-$C277))</f>
        <v>0</v>
      </c>
      <c r="AA277" s="41">
        <f>AD276*(1+AB$4/12)</f>
        <v>0</v>
      </c>
      <c r="AB277" s="41">
        <f>MAX(0,AA277-AC$4)</f>
        <v>0</v>
      </c>
      <c r="AC277" s="41">
        <f>Y277+AB277</f>
        <v>0</v>
      </c>
      <c r="AD277" s="41">
        <f>MAX(0,MIN(AB277,AC277-$C277))</f>
        <v>0</v>
      </c>
      <c r="AE277" s="41">
        <f>AH276*(1+AF$4/12)</f>
        <v>0</v>
      </c>
      <c r="AF277" s="41">
        <f>MAX(0,AE277-AG$4)</f>
        <v>0</v>
      </c>
      <c r="AG277" s="41">
        <f>AC277+AF277</f>
        <v>0</v>
      </c>
      <c r="AH277" s="41">
        <f>MAX(0,MIN(AF277,AG277-$C277))</f>
        <v>0</v>
      </c>
      <c r="AI277" s="41">
        <f>AL276*(1+AJ$4/12)</f>
        <v>0</v>
      </c>
      <c r="AJ277" s="41">
        <f>MAX(0,AI277-AK$4)</f>
        <v>0</v>
      </c>
      <c r="AK277" s="41">
        <f>AG277+AJ277</f>
        <v>0</v>
      </c>
      <c r="AL277" s="41">
        <f>MAX(0,MIN(AJ277,AK277-$C277))</f>
        <v>0</v>
      </c>
      <c r="AM277" s="41">
        <f>AP276*(1+AN$4/12)</f>
        <v>0</v>
      </c>
      <c r="AN277" s="41">
        <f>MAX(0,AM277-AO$4)</f>
        <v>0</v>
      </c>
      <c r="AO277" s="41">
        <f>AK277+AN277</f>
        <v>0</v>
      </c>
      <c r="AP277" s="41">
        <f>MAX(0,MIN(AN277,AO277-$C277))</f>
        <v>0</v>
      </c>
      <c r="AQ277" s="41">
        <f>AT276*(1+AR$4/12)</f>
        <v>0</v>
      </c>
      <c r="AR277" s="41">
        <f>MAX(0,AQ277-AS$4)</f>
        <v>0</v>
      </c>
      <c r="AS277" s="41">
        <f>AO277+AR277</f>
        <v>0</v>
      </c>
      <c r="AT277" s="41">
        <f>MAX(0,MIN(AR277,AS277-$C277))</f>
        <v>0</v>
      </c>
    </row>
    <row r="278">
      <c r="A278" s="40" t="n">
        <v>272</v>
      </c>
      <c r="B278" s="40" t="str">
        <f>CHOOSE(MONTH(EDATE('4 Дългове'!$D$20,A278-1)),"януари","февруари","март","април","май","юни","юли","август","септември","октомври","ноември","декември")&amp;" "&amp;YEAR(EDATE('4 Дългове'!$D$20,A278-1))&amp;" г."</f>
        <v>юни 2049 г.</v>
      </c>
      <c r="C278" s="41">
        <f>$C$4-(G278+K278+O278+S278+W278+AA278+AE278+AI278+AM278+AQ278)+(H278+L278+P278+T278+X278+AB278+AF278+AJ278+AN278+AR278)</f>
        <v>470</v>
      </c>
      <c r="D278" s="41">
        <f>(G278+K278+O278+S278+W278+AA278+AE278+AI278+AM278+AQ278)-(J277+N277+R277+V277+Z277+AD277+AH277+AL277+AP277+AT277)</f>
        <v>0</v>
      </c>
      <c r="E278" s="41">
        <f>J278+N278+R278+V278+Z278+AD278+AH278+AL278+AP278+AT278</f>
        <v>0</v>
      </c>
      <c r="F278" s="40" t="str">
        <f>IF(AND(E278&lt;0.005,E277&gt;=0.005),A278,"")</f>
        <v/>
      </c>
      <c r="G278" s="41">
        <f>J277*(1+H$4/12)</f>
        <v>0</v>
      </c>
      <c r="H278" s="41">
        <f>MAX(0,G278-I$4)</f>
        <v>0</v>
      </c>
      <c r="I278" s="41">
        <f>H278</f>
        <v>0</v>
      </c>
      <c r="J278" s="41">
        <f>MAX(0,MIN(H278,I278-$C278))</f>
        <v>0</v>
      </c>
      <c r="K278" s="41">
        <f>N277*(1+L$4/12)</f>
        <v>0</v>
      </c>
      <c r="L278" s="41">
        <f>MAX(0,K278-M$4)</f>
        <v>0</v>
      </c>
      <c r="M278" s="41">
        <f>I278+L278</f>
        <v>0</v>
      </c>
      <c r="N278" s="41">
        <f>MAX(0,MIN(L278,M278-$C278))</f>
        <v>0</v>
      </c>
      <c r="O278" s="41">
        <f>R277*(1+P$4/12)</f>
        <v>0</v>
      </c>
      <c r="P278" s="41">
        <f>MAX(0,O278-Q$4)</f>
        <v>0</v>
      </c>
      <c r="Q278" s="41">
        <f>M278+P278</f>
        <v>0</v>
      </c>
      <c r="R278" s="41">
        <f>MAX(0,MIN(P278,Q278-$C278))</f>
        <v>0</v>
      </c>
      <c r="S278" s="41">
        <f>V277*(1+T$4/12)</f>
        <v>0</v>
      </c>
      <c r="T278" s="41">
        <f>MAX(0,S278-U$4)</f>
        <v>0</v>
      </c>
      <c r="U278" s="41">
        <f>Q278+T278</f>
        <v>0</v>
      </c>
      <c r="V278" s="41">
        <f>MAX(0,MIN(T278,U278-$C278))</f>
        <v>0</v>
      </c>
      <c r="W278" s="41">
        <f>Z277*(1+X$4/12)</f>
        <v>0</v>
      </c>
      <c r="X278" s="41">
        <f>MAX(0,W278-Y$4)</f>
        <v>0</v>
      </c>
      <c r="Y278" s="41">
        <f>U278+X278</f>
        <v>0</v>
      </c>
      <c r="Z278" s="41">
        <f>MAX(0,MIN(X278,Y278-$C278))</f>
        <v>0</v>
      </c>
      <c r="AA278" s="41">
        <f>AD277*(1+AB$4/12)</f>
        <v>0</v>
      </c>
      <c r="AB278" s="41">
        <f>MAX(0,AA278-AC$4)</f>
        <v>0</v>
      </c>
      <c r="AC278" s="41">
        <f>Y278+AB278</f>
        <v>0</v>
      </c>
      <c r="AD278" s="41">
        <f>MAX(0,MIN(AB278,AC278-$C278))</f>
        <v>0</v>
      </c>
      <c r="AE278" s="41">
        <f>AH277*(1+AF$4/12)</f>
        <v>0</v>
      </c>
      <c r="AF278" s="41">
        <f>MAX(0,AE278-AG$4)</f>
        <v>0</v>
      </c>
      <c r="AG278" s="41">
        <f>AC278+AF278</f>
        <v>0</v>
      </c>
      <c r="AH278" s="41">
        <f>MAX(0,MIN(AF278,AG278-$C278))</f>
        <v>0</v>
      </c>
      <c r="AI278" s="41">
        <f>AL277*(1+AJ$4/12)</f>
        <v>0</v>
      </c>
      <c r="AJ278" s="41">
        <f>MAX(0,AI278-AK$4)</f>
        <v>0</v>
      </c>
      <c r="AK278" s="41">
        <f>AG278+AJ278</f>
        <v>0</v>
      </c>
      <c r="AL278" s="41">
        <f>MAX(0,MIN(AJ278,AK278-$C278))</f>
        <v>0</v>
      </c>
      <c r="AM278" s="41">
        <f>AP277*(1+AN$4/12)</f>
        <v>0</v>
      </c>
      <c r="AN278" s="41">
        <f>MAX(0,AM278-AO$4)</f>
        <v>0</v>
      </c>
      <c r="AO278" s="41">
        <f>AK278+AN278</f>
        <v>0</v>
      </c>
      <c r="AP278" s="41">
        <f>MAX(0,MIN(AN278,AO278-$C278))</f>
        <v>0</v>
      </c>
      <c r="AQ278" s="41">
        <f>AT277*(1+AR$4/12)</f>
        <v>0</v>
      </c>
      <c r="AR278" s="41">
        <f>MAX(0,AQ278-AS$4)</f>
        <v>0</v>
      </c>
      <c r="AS278" s="41">
        <f>AO278+AR278</f>
        <v>0</v>
      </c>
      <c r="AT278" s="41">
        <f>MAX(0,MIN(AR278,AS278-$C278))</f>
        <v>0</v>
      </c>
    </row>
    <row r="279">
      <c r="A279" s="40" t="n">
        <v>273</v>
      </c>
      <c r="B279" s="40" t="str">
        <f>CHOOSE(MONTH(EDATE('4 Дългове'!$D$20,A279-1)),"януари","февруари","март","април","май","юни","юли","август","септември","октомври","ноември","декември")&amp;" "&amp;YEAR(EDATE('4 Дългове'!$D$20,A279-1))&amp;" г."</f>
        <v>юли 2049 г.</v>
      </c>
      <c r="C279" s="41">
        <f>$C$4-(G279+K279+O279+S279+W279+AA279+AE279+AI279+AM279+AQ279)+(H279+L279+P279+T279+X279+AB279+AF279+AJ279+AN279+AR279)</f>
        <v>470</v>
      </c>
      <c r="D279" s="41">
        <f>(G279+K279+O279+S279+W279+AA279+AE279+AI279+AM279+AQ279)-(J278+N278+R278+V278+Z278+AD278+AH278+AL278+AP278+AT278)</f>
        <v>0</v>
      </c>
      <c r="E279" s="41">
        <f>J279+N279+R279+V279+Z279+AD279+AH279+AL279+AP279+AT279</f>
        <v>0</v>
      </c>
      <c r="F279" s="40" t="str">
        <f>IF(AND(E279&lt;0.005,E278&gt;=0.005),A279,"")</f>
        <v/>
      </c>
      <c r="G279" s="41">
        <f>J278*(1+H$4/12)</f>
        <v>0</v>
      </c>
      <c r="H279" s="41">
        <f>MAX(0,G279-I$4)</f>
        <v>0</v>
      </c>
      <c r="I279" s="41">
        <f>H279</f>
        <v>0</v>
      </c>
      <c r="J279" s="41">
        <f>MAX(0,MIN(H279,I279-$C279))</f>
        <v>0</v>
      </c>
      <c r="K279" s="41">
        <f>N278*(1+L$4/12)</f>
        <v>0</v>
      </c>
      <c r="L279" s="41">
        <f>MAX(0,K279-M$4)</f>
        <v>0</v>
      </c>
      <c r="M279" s="41">
        <f>I279+L279</f>
        <v>0</v>
      </c>
      <c r="N279" s="41">
        <f>MAX(0,MIN(L279,M279-$C279))</f>
        <v>0</v>
      </c>
      <c r="O279" s="41">
        <f>R278*(1+P$4/12)</f>
        <v>0</v>
      </c>
      <c r="P279" s="41">
        <f>MAX(0,O279-Q$4)</f>
        <v>0</v>
      </c>
      <c r="Q279" s="41">
        <f>M279+P279</f>
        <v>0</v>
      </c>
      <c r="R279" s="41">
        <f>MAX(0,MIN(P279,Q279-$C279))</f>
        <v>0</v>
      </c>
      <c r="S279" s="41">
        <f>V278*(1+T$4/12)</f>
        <v>0</v>
      </c>
      <c r="T279" s="41">
        <f>MAX(0,S279-U$4)</f>
        <v>0</v>
      </c>
      <c r="U279" s="41">
        <f>Q279+T279</f>
        <v>0</v>
      </c>
      <c r="V279" s="41">
        <f>MAX(0,MIN(T279,U279-$C279))</f>
        <v>0</v>
      </c>
      <c r="W279" s="41">
        <f>Z278*(1+X$4/12)</f>
        <v>0</v>
      </c>
      <c r="X279" s="41">
        <f>MAX(0,W279-Y$4)</f>
        <v>0</v>
      </c>
      <c r="Y279" s="41">
        <f>U279+X279</f>
        <v>0</v>
      </c>
      <c r="Z279" s="41">
        <f>MAX(0,MIN(X279,Y279-$C279))</f>
        <v>0</v>
      </c>
      <c r="AA279" s="41">
        <f>AD278*(1+AB$4/12)</f>
        <v>0</v>
      </c>
      <c r="AB279" s="41">
        <f>MAX(0,AA279-AC$4)</f>
        <v>0</v>
      </c>
      <c r="AC279" s="41">
        <f>Y279+AB279</f>
        <v>0</v>
      </c>
      <c r="AD279" s="41">
        <f>MAX(0,MIN(AB279,AC279-$C279))</f>
        <v>0</v>
      </c>
      <c r="AE279" s="41">
        <f>AH278*(1+AF$4/12)</f>
        <v>0</v>
      </c>
      <c r="AF279" s="41">
        <f>MAX(0,AE279-AG$4)</f>
        <v>0</v>
      </c>
      <c r="AG279" s="41">
        <f>AC279+AF279</f>
        <v>0</v>
      </c>
      <c r="AH279" s="41">
        <f>MAX(0,MIN(AF279,AG279-$C279))</f>
        <v>0</v>
      </c>
      <c r="AI279" s="41">
        <f>AL278*(1+AJ$4/12)</f>
        <v>0</v>
      </c>
      <c r="AJ279" s="41">
        <f>MAX(0,AI279-AK$4)</f>
        <v>0</v>
      </c>
      <c r="AK279" s="41">
        <f>AG279+AJ279</f>
        <v>0</v>
      </c>
      <c r="AL279" s="41">
        <f>MAX(0,MIN(AJ279,AK279-$C279))</f>
        <v>0</v>
      </c>
      <c r="AM279" s="41">
        <f>AP278*(1+AN$4/12)</f>
        <v>0</v>
      </c>
      <c r="AN279" s="41">
        <f>MAX(0,AM279-AO$4)</f>
        <v>0</v>
      </c>
      <c r="AO279" s="41">
        <f>AK279+AN279</f>
        <v>0</v>
      </c>
      <c r="AP279" s="41">
        <f>MAX(0,MIN(AN279,AO279-$C279))</f>
        <v>0</v>
      </c>
      <c r="AQ279" s="41">
        <f>AT278*(1+AR$4/12)</f>
        <v>0</v>
      </c>
      <c r="AR279" s="41">
        <f>MAX(0,AQ279-AS$4)</f>
        <v>0</v>
      </c>
      <c r="AS279" s="41">
        <f>AO279+AR279</f>
        <v>0</v>
      </c>
      <c r="AT279" s="41">
        <f>MAX(0,MIN(AR279,AS279-$C279))</f>
        <v>0</v>
      </c>
    </row>
    <row r="280">
      <c r="A280" s="40" t="n">
        <v>274</v>
      </c>
      <c r="B280" s="40" t="str">
        <f>CHOOSE(MONTH(EDATE('4 Дългове'!$D$20,A280-1)),"януари","февруари","март","април","май","юни","юли","август","септември","октомври","ноември","декември")&amp;" "&amp;YEAR(EDATE('4 Дългове'!$D$20,A280-1))&amp;" г."</f>
        <v>август 2049 г.</v>
      </c>
      <c r="C280" s="41">
        <f>$C$4-(G280+K280+O280+S280+W280+AA280+AE280+AI280+AM280+AQ280)+(H280+L280+P280+T280+X280+AB280+AF280+AJ280+AN280+AR280)</f>
        <v>470</v>
      </c>
      <c r="D280" s="41">
        <f>(G280+K280+O280+S280+W280+AA280+AE280+AI280+AM280+AQ280)-(J279+N279+R279+V279+Z279+AD279+AH279+AL279+AP279+AT279)</f>
        <v>0</v>
      </c>
      <c r="E280" s="41">
        <f>J280+N280+R280+V280+Z280+AD280+AH280+AL280+AP280+AT280</f>
        <v>0</v>
      </c>
      <c r="F280" s="40" t="str">
        <f>IF(AND(E280&lt;0.005,E279&gt;=0.005),A280,"")</f>
        <v/>
      </c>
      <c r="G280" s="41">
        <f>J279*(1+H$4/12)</f>
        <v>0</v>
      </c>
      <c r="H280" s="41">
        <f>MAX(0,G280-I$4)</f>
        <v>0</v>
      </c>
      <c r="I280" s="41">
        <f>H280</f>
        <v>0</v>
      </c>
      <c r="J280" s="41">
        <f>MAX(0,MIN(H280,I280-$C280))</f>
        <v>0</v>
      </c>
      <c r="K280" s="41">
        <f>N279*(1+L$4/12)</f>
        <v>0</v>
      </c>
      <c r="L280" s="41">
        <f>MAX(0,K280-M$4)</f>
        <v>0</v>
      </c>
      <c r="M280" s="41">
        <f>I280+L280</f>
        <v>0</v>
      </c>
      <c r="N280" s="41">
        <f>MAX(0,MIN(L280,M280-$C280))</f>
        <v>0</v>
      </c>
      <c r="O280" s="41">
        <f>R279*(1+P$4/12)</f>
        <v>0</v>
      </c>
      <c r="P280" s="41">
        <f>MAX(0,O280-Q$4)</f>
        <v>0</v>
      </c>
      <c r="Q280" s="41">
        <f>M280+P280</f>
        <v>0</v>
      </c>
      <c r="R280" s="41">
        <f>MAX(0,MIN(P280,Q280-$C280))</f>
        <v>0</v>
      </c>
      <c r="S280" s="41">
        <f>V279*(1+T$4/12)</f>
        <v>0</v>
      </c>
      <c r="T280" s="41">
        <f>MAX(0,S280-U$4)</f>
        <v>0</v>
      </c>
      <c r="U280" s="41">
        <f>Q280+T280</f>
        <v>0</v>
      </c>
      <c r="V280" s="41">
        <f>MAX(0,MIN(T280,U280-$C280))</f>
        <v>0</v>
      </c>
      <c r="W280" s="41">
        <f>Z279*(1+X$4/12)</f>
        <v>0</v>
      </c>
      <c r="X280" s="41">
        <f>MAX(0,W280-Y$4)</f>
        <v>0</v>
      </c>
      <c r="Y280" s="41">
        <f>U280+X280</f>
        <v>0</v>
      </c>
      <c r="Z280" s="41">
        <f>MAX(0,MIN(X280,Y280-$C280))</f>
        <v>0</v>
      </c>
      <c r="AA280" s="41">
        <f>AD279*(1+AB$4/12)</f>
        <v>0</v>
      </c>
      <c r="AB280" s="41">
        <f>MAX(0,AA280-AC$4)</f>
        <v>0</v>
      </c>
      <c r="AC280" s="41">
        <f>Y280+AB280</f>
        <v>0</v>
      </c>
      <c r="AD280" s="41">
        <f>MAX(0,MIN(AB280,AC280-$C280))</f>
        <v>0</v>
      </c>
      <c r="AE280" s="41">
        <f>AH279*(1+AF$4/12)</f>
        <v>0</v>
      </c>
      <c r="AF280" s="41">
        <f>MAX(0,AE280-AG$4)</f>
        <v>0</v>
      </c>
      <c r="AG280" s="41">
        <f>AC280+AF280</f>
        <v>0</v>
      </c>
      <c r="AH280" s="41">
        <f>MAX(0,MIN(AF280,AG280-$C280))</f>
        <v>0</v>
      </c>
      <c r="AI280" s="41">
        <f>AL279*(1+AJ$4/12)</f>
        <v>0</v>
      </c>
      <c r="AJ280" s="41">
        <f>MAX(0,AI280-AK$4)</f>
        <v>0</v>
      </c>
      <c r="AK280" s="41">
        <f>AG280+AJ280</f>
        <v>0</v>
      </c>
      <c r="AL280" s="41">
        <f>MAX(0,MIN(AJ280,AK280-$C280))</f>
        <v>0</v>
      </c>
      <c r="AM280" s="41">
        <f>AP279*(1+AN$4/12)</f>
        <v>0</v>
      </c>
      <c r="AN280" s="41">
        <f>MAX(0,AM280-AO$4)</f>
        <v>0</v>
      </c>
      <c r="AO280" s="41">
        <f>AK280+AN280</f>
        <v>0</v>
      </c>
      <c r="AP280" s="41">
        <f>MAX(0,MIN(AN280,AO280-$C280))</f>
        <v>0</v>
      </c>
      <c r="AQ280" s="41">
        <f>AT279*(1+AR$4/12)</f>
        <v>0</v>
      </c>
      <c r="AR280" s="41">
        <f>MAX(0,AQ280-AS$4)</f>
        <v>0</v>
      </c>
      <c r="AS280" s="41">
        <f>AO280+AR280</f>
        <v>0</v>
      </c>
      <c r="AT280" s="41">
        <f>MAX(0,MIN(AR280,AS280-$C280))</f>
        <v>0</v>
      </c>
    </row>
    <row r="281">
      <c r="A281" s="40" t="n">
        <v>275</v>
      </c>
      <c r="B281" s="40" t="str">
        <f>CHOOSE(MONTH(EDATE('4 Дългове'!$D$20,A281-1)),"януари","февруари","март","април","май","юни","юли","август","септември","октомври","ноември","декември")&amp;" "&amp;YEAR(EDATE('4 Дългове'!$D$20,A281-1))&amp;" г."</f>
        <v>септември 2049 г.</v>
      </c>
      <c r="C281" s="41">
        <f>$C$4-(G281+K281+O281+S281+W281+AA281+AE281+AI281+AM281+AQ281)+(H281+L281+P281+T281+X281+AB281+AF281+AJ281+AN281+AR281)</f>
        <v>470</v>
      </c>
      <c r="D281" s="41">
        <f>(G281+K281+O281+S281+W281+AA281+AE281+AI281+AM281+AQ281)-(J280+N280+R280+V280+Z280+AD280+AH280+AL280+AP280+AT280)</f>
        <v>0</v>
      </c>
      <c r="E281" s="41">
        <f>J281+N281+R281+V281+Z281+AD281+AH281+AL281+AP281+AT281</f>
        <v>0</v>
      </c>
      <c r="F281" s="40" t="str">
        <f>IF(AND(E281&lt;0.005,E280&gt;=0.005),A281,"")</f>
        <v/>
      </c>
      <c r="G281" s="41">
        <f>J280*(1+H$4/12)</f>
        <v>0</v>
      </c>
      <c r="H281" s="41">
        <f>MAX(0,G281-I$4)</f>
        <v>0</v>
      </c>
      <c r="I281" s="41">
        <f>H281</f>
        <v>0</v>
      </c>
      <c r="J281" s="41">
        <f>MAX(0,MIN(H281,I281-$C281))</f>
        <v>0</v>
      </c>
      <c r="K281" s="41">
        <f>N280*(1+L$4/12)</f>
        <v>0</v>
      </c>
      <c r="L281" s="41">
        <f>MAX(0,K281-M$4)</f>
        <v>0</v>
      </c>
      <c r="M281" s="41">
        <f>I281+L281</f>
        <v>0</v>
      </c>
      <c r="N281" s="41">
        <f>MAX(0,MIN(L281,M281-$C281))</f>
        <v>0</v>
      </c>
      <c r="O281" s="41">
        <f>R280*(1+P$4/12)</f>
        <v>0</v>
      </c>
      <c r="P281" s="41">
        <f>MAX(0,O281-Q$4)</f>
        <v>0</v>
      </c>
      <c r="Q281" s="41">
        <f>M281+P281</f>
        <v>0</v>
      </c>
      <c r="R281" s="41">
        <f>MAX(0,MIN(P281,Q281-$C281))</f>
        <v>0</v>
      </c>
      <c r="S281" s="41">
        <f>V280*(1+T$4/12)</f>
        <v>0</v>
      </c>
      <c r="T281" s="41">
        <f>MAX(0,S281-U$4)</f>
        <v>0</v>
      </c>
      <c r="U281" s="41">
        <f>Q281+T281</f>
        <v>0</v>
      </c>
      <c r="V281" s="41">
        <f>MAX(0,MIN(T281,U281-$C281))</f>
        <v>0</v>
      </c>
      <c r="W281" s="41">
        <f>Z280*(1+X$4/12)</f>
        <v>0</v>
      </c>
      <c r="X281" s="41">
        <f>MAX(0,W281-Y$4)</f>
        <v>0</v>
      </c>
      <c r="Y281" s="41">
        <f>U281+X281</f>
        <v>0</v>
      </c>
      <c r="Z281" s="41">
        <f>MAX(0,MIN(X281,Y281-$C281))</f>
        <v>0</v>
      </c>
      <c r="AA281" s="41">
        <f>AD280*(1+AB$4/12)</f>
        <v>0</v>
      </c>
      <c r="AB281" s="41">
        <f>MAX(0,AA281-AC$4)</f>
        <v>0</v>
      </c>
      <c r="AC281" s="41">
        <f>Y281+AB281</f>
        <v>0</v>
      </c>
      <c r="AD281" s="41">
        <f>MAX(0,MIN(AB281,AC281-$C281))</f>
        <v>0</v>
      </c>
      <c r="AE281" s="41">
        <f>AH280*(1+AF$4/12)</f>
        <v>0</v>
      </c>
      <c r="AF281" s="41">
        <f>MAX(0,AE281-AG$4)</f>
        <v>0</v>
      </c>
      <c r="AG281" s="41">
        <f>AC281+AF281</f>
        <v>0</v>
      </c>
      <c r="AH281" s="41">
        <f>MAX(0,MIN(AF281,AG281-$C281))</f>
        <v>0</v>
      </c>
      <c r="AI281" s="41">
        <f>AL280*(1+AJ$4/12)</f>
        <v>0</v>
      </c>
      <c r="AJ281" s="41">
        <f>MAX(0,AI281-AK$4)</f>
        <v>0</v>
      </c>
      <c r="AK281" s="41">
        <f>AG281+AJ281</f>
        <v>0</v>
      </c>
      <c r="AL281" s="41">
        <f>MAX(0,MIN(AJ281,AK281-$C281))</f>
        <v>0</v>
      </c>
      <c r="AM281" s="41">
        <f>AP280*(1+AN$4/12)</f>
        <v>0</v>
      </c>
      <c r="AN281" s="41">
        <f>MAX(0,AM281-AO$4)</f>
        <v>0</v>
      </c>
      <c r="AO281" s="41">
        <f>AK281+AN281</f>
        <v>0</v>
      </c>
      <c r="AP281" s="41">
        <f>MAX(0,MIN(AN281,AO281-$C281))</f>
        <v>0</v>
      </c>
      <c r="AQ281" s="41">
        <f>AT280*(1+AR$4/12)</f>
        <v>0</v>
      </c>
      <c r="AR281" s="41">
        <f>MAX(0,AQ281-AS$4)</f>
        <v>0</v>
      </c>
      <c r="AS281" s="41">
        <f>AO281+AR281</f>
        <v>0</v>
      </c>
      <c r="AT281" s="41">
        <f>MAX(0,MIN(AR281,AS281-$C281))</f>
        <v>0</v>
      </c>
    </row>
    <row r="282">
      <c r="A282" s="40" t="n">
        <v>276</v>
      </c>
      <c r="B282" s="40" t="str">
        <f>CHOOSE(MONTH(EDATE('4 Дългове'!$D$20,A282-1)),"януари","февруари","март","април","май","юни","юли","август","септември","октомври","ноември","декември")&amp;" "&amp;YEAR(EDATE('4 Дългове'!$D$20,A282-1))&amp;" г."</f>
        <v>октомври 2049 г.</v>
      </c>
      <c r="C282" s="41">
        <f>$C$4-(G282+K282+O282+S282+W282+AA282+AE282+AI282+AM282+AQ282)+(H282+L282+P282+T282+X282+AB282+AF282+AJ282+AN282+AR282)</f>
        <v>470</v>
      </c>
      <c r="D282" s="41">
        <f>(G282+K282+O282+S282+W282+AA282+AE282+AI282+AM282+AQ282)-(J281+N281+R281+V281+Z281+AD281+AH281+AL281+AP281+AT281)</f>
        <v>0</v>
      </c>
      <c r="E282" s="41">
        <f>J282+N282+R282+V282+Z282+AD282+AH282+AL282+AP282+AT282</f>
        <v>0</v>
      </c>
      <c r="F282" s="40" t="str">
        <f>IF(AND(E282&lt;0.005,E281&gt;=0.005),A282,"")</f>
        <v/>
      </c>
      <c r="G282" s="41">
        <f>J281*(1+H$4/12)</f>
        <v>0</v>
      </c>
      <c r="H282" s="41">
        <f>MAX(0,G282-I$4)</f>
        <v>0</v>
      </c>
      <c r="I282" s="41">
        <f>H282</f>
        <v>0</v>
      </c>
      <c r="J282" s="41">
        <f>MAX(0,MIN(H282,I282-$C282))</f>
        <v>0</v>
      </c>
      <c r="K282" s="41">
        <f>N281*(1+L$4/12)</f>
        <v>0</v>
      </c>
      <c r="L282" s="41">
        <f>MAX(0,K282-M$4)</f>
        <v>0</v>
      </c>
      <c r="M282" s="41">
        <f>I282+L282</f>
        <v>0</v>
      </c>
      <c r="N282" s="41">
        <f>MAX(0,MIN(L282,M282-$C282))</f>
        <v>0</v>
      </c>
      <c r="O282" s="41">
        <f>R281*(1+P$4/12)</f>
        <v>0</v>
      </c>
      <c r="P282" s="41">
        <f>MAX(0,O282-Q$4)</f>
        <v>0</v>
      </c>
      <c r="Q282" s="41">
        <f>M282+P282</f>
        <v>0</v>
      </c>
      <c r="R282" s="41">
        <f>MAX(0,MIN(P282,Q282-$C282))</f>
        <v>0</v>
      </c>
      <c r="S282" s="41">
        <f>V281*(1+T$4/12)</f>
        <v>0</v>
      </c>
      <c r="T282" s="41">
        <f>MAX(0,S282-U$4)</f>
        <v>0</v>
      </c>
      <c r="U282" s="41">
        <f>Q282+T282</f>
        <v>0</v>
      </c>
      <c r="V282" s="41">
        <f>MAX(0,MIN(T282,U282-$C282))</f>
        <v>0</v>
      </c>
      <c r="W282" s="41">
        <f>Z281*(1+X$4/12)</f>
        <v>0</v>
      </c>
      <c r="X282" s="41">
        <f>MAX(0,W282-Y$4)</f>
        <v>0</v>
      </c>
      <c r="Y282" s="41">
        <f>U282+X282</f>
        <v>0</v>
      </c>
      <c r="Z282" s="41">
        <f>MAX(0,MIN(X282,Y282-$C282))</f>
        <v>0</v>
      </c>
      <c r="AA282" s="41">
        <f>AD281*(1+AB$4/12)</f>
        <v>0</v>
      </c>
      <c r="AB282" s="41">
        <f>MAX(0,AA282-AC$4)</f>
        <v>0</v>
      </c>
      <c r="AC282" s="41">
        <f>Y282+AB282</f>
        <v>0</v>
      </c>
      <c r="AD282" s="41">
        <f>MAX(0,MIN(AB282,AC282-$C282))</f>
        <v>0</v>
      </c>
      <c r="AE282" s="41">
        <f>AH281*(1+AF$4/12)</f>
        <v>0</v>
      </c>
      <c r="AF282" s="41">
        <f>MAX(0,AE282-AG$4)</f>
        <v>0</v>
      </c>
      <c r="AG282" s="41">
        <f>AC282+AF282</f>
        <v>0</v>
      </c>
      <c r="AH282" s="41">
        <f>MAX(0,MIN(AF282,AG282-$C282))</f>
        <v>0</v>
      </c>
      <c r="AI282" s="41">
        <f>AL281*(1+AJ$4/12)</f>
        <v>0</v>
      </c>
      <c r="AJ282" s="41">
        <f>MAX(0,AI282-AK$4)</f>
        <v>0</v>
      </c>
      <c r="AK282" s="41">
        <f>AG282+AJ282</f>
        <v>0</v>
      </c>
      <c r="AL282" s="41">
        <f>MAX(0,MIN(AJ282,AK282-$C282))</f>
        <v>0</v>
      </c>
      <c r="AM282" s="41">
        <f>AP281*(1+AN$4/12)</f>
        <v>0</v>
      </c>
      <c r="AN282" s="41">
        <f>MAX(0,AM282-AO$4)</f>
        <v>0</v>
      </c>
      <c r="AO282" s="41">
        <f>AK282+AN282</f>
        <v>0</v>
      </c>
      <c r="AP282" s="41">
        <f>MAX(0,MIN(AN282,AO282-$C282))</f>
        <v>0</v>
      </c>
      <c r="AQ282" s="41">
        <f>AT281*(1+AR$4/12)</f>
        <v>0</v>
      </c>
      <c r="AR282" s="41">
        <f>MAX(0,AQ282-AS$4)</f>
        <v>0</v>
      </c>
      <c r="AS282" s="41">
        <f>AO282+AR282</f>
        <v>0</v>
      </c>
      <c r="AT282" s="41">
        <f>MAX(0,MIN(AR282,AS282-$C282))</f>
        <v>0</v>
      </c>
    </row>
    <row r="283">
      <c r="A283" s="40" t="n">
        <v>277</v>
      </c>
      <c r="B283" s="40" t="str">
        <f>CHOOSE(MONTH(EDATE('4 Дългове'!$D$20,A283-1)),"януари","февруари","март","април","май","юни","юли","август","септември","октомври","ноември","декември")&amp;" "&amp;YEAR(EDATE('4 Дългове'!$D$20,A283-1))&amp;" г."</f>
        <v>ноември 2049 г.</v>
      </c>
      <c r="C283" s="41">
        <f>$C$4-(G283+K283+O283+S283+W283+AA283+AE283+AI283+AM283+AQ283)+(H283+L283+P283+T283+X283+AB283+AF283+AJ283+AN283+AR283)</f>
        <v>470</v>
      </c>
      <c r="D283" s="41">
        <f>(G283+K283+O283+S283+W283+AA283+AE283+AI283+AM283+AQ283)-(J282+N282+R282+V282+Z282+AD282+AH282+AL282+AP282+AT282)</f>
        <v>0</v>
      </c>
      <c r="E283" s="41">
        <f>J283+N283+R283+V283+Z283+AD283+AH283+AL283+AP283+AT283</f>
        <v>0</v>
      </c>
      <c r="F283" s="40" t="str">
        <f>IF(AND(E283&lt;0.005,E282&gt;=0.005),A283,"")</f>
        <v/>
      </c>
      <c r="G283" s="41">
        <f>J282*(1+H$4/12)</f>
        <v>0</v>
      </c>
      <c r="H283" s="41">
        <f>MAX(0,G283-I$4)</f>
        <v>0</v>
      </c>
      <c r="I283" s="41">
        <f>H283</f>
        <v>0</v>
      </c>
      <c r="J283" s="41">
        <f>MAX(0,MIN(H283,I283-$C283))</f>
        <v>0</v>
      </c>
      <c r="K283" s="41">
        <f>N282*(1+L$4/12)</f>
        <v>0</v>
      </c>
      <c r="L283" s="41">
        <f>MAX(0,K283-M$4)</f>
        <v>0</v>
      </c>
      <c r="M283" s="41">
        <f>I283+L283</f>
        <v>0</v>
      </c>
      <c r="N283" s="41">
        <f>MAX(0,MIN(L283,M283-$C283))</f>
        <v>0</v>
      </c>
      <c r="O283" s="41">
        <f>R282*(1+P$4/12)</f>
        <v>0</v>
      </c>
      <c r="P283" s="41">
        <f>MAX(0,O283-Q$4)</f>
        <v>0</v>
      </c>
      <c r="Q283" s="41">
        <f>M283+P283</f>
        <v>0</v>
      </c>
      <c r="R283" s="41">
        <f>MAX(0,MIN(P283,Q283-$C283))</f>
        <v>0</v>
      </c>
      <c r="S283" s="41">
        <f>V282*(1+T$4/12)</f>
        <v>0</v>
      </c>
      <c r="T283" s="41">
        <f>MAX(0,S283-U$4)</f>
        <v>0</v>
      </c>
      <c r="U283" s="41">
        <f>Q283+T283</f>
        <v>0</v>
      </c>
      <c r="V283" s="41">
        <f>MAX(0,MIN(T283,U283-$C283))</f>
        <v>0</v>
      </c>
      <c r="W283" s="41">
        <f>Z282*(1+X$4/12)</f>
        <v>0</v>
      </c>
      <c r="X283" s="41">
        <f>MAX(0,W283-Y$4)</f>
        <v>0</v>
      </c>
      <c r="Y283" s="41">
        <f>U283+X283</f>
        <v>0</v>
      </c>
      <c r="Z283" s="41">
        <f>MAX(0,MIN(X283,Y283-$C283))</f>
        <v>0</v>
      </c>
      <c r="AA283" s="41">
        <f>AD282*(1+AB$4/12)</f>
        <v>0</v>
      </c>
      <c r="AB283" s="41">
        <f>MAX(0,AA283-AC$4)</f>
        <v>0</v>
      </c>
      <c r="AC283" s="41">
        <f>Y283+AB283</f>
        <v>0</v>
      </c>
      <c r="AD283" s="41">
        <f>MAX(0,MIN(AB283,AC283-$C283))</f>
        <v>0</v>
      </c>
      <c r="AE283" s="41">
        <f>AH282*(1+AF$4/12)</f>
        <v>0</v>
      </c>
      <c r="AF283" s="41">
        <f>MAX(0,AE283-AG$4)</f>
        <v>0</v>
      </c>
      <c r="AG283" s="41">
        <f>AC283+AF283</f>
        <v>0</v>
      </c>
      <c r="AH283" s="41">
        <f>MAX(0,MIN(AF283,AG283-$C283))</f>
        <v>0</v>
      </c>
      <c r="AI283" s="41">
        <f>AL282*(1+AJ$4/12)</f>
        <v>0</v>
      </c>
      <c r="AJ283" s="41">
        <f>MAX(0,AI283-AK$4)</f>
        <v>0</v>
      </c>
      <c r="AK283" s="41">
        <f>AG283+AJ283</f>
        <v>0</v>
      </c>
      <c r="AL283" s="41">
        <f>MAX(0,MIN(AJ283,AK283-$C283))</f>
        <v>0</v>
      </c>
      <c r="AM283" s="41">
        <f>AP282*(1+AN$4/12)</f>
        <v>0</v>
      </c>
      <c r="AN283" s="41">
        <f>MAX(0,AM283-AO$4)</f>
        <v>0</v>
      </c>
      <c r="AO283" s="41">
        <f>AK283+AN283</f>
        <v>0</v>
      </c>
      <c r="AP283" s="41">
        <f>MAX(0,MIN(AN283,AO283-$C283))</f>
        <v>0</v>
      </c>
      <c r="AQ283" s="41">
        <f>AT282*(1+AR$4/12)</f>
        <v>0</v>
      </c>
      <c r="AR283" s="41">
        <f>MAX(0,AQ283-AS$4)</f>
        <v>0</v>
      </c>
      <c r="AS283" s="41">
        <f>AO283+AR283</f>
        <v>0</v>
      </c>
      <c r="AT283" s="41">
        <f>MAX(0,MIN(AR283,AS283-$C283))</f>
        <v>0</v>
      </c>
    </row>
    <row r="284">
      <c r="A284" s="40" t="n">
        <v>278</v>
      </c>
      <c r="B284" s="40" t="str">
        <f>CHOOSE(MONTH(EDATE('4 Дългове'!$D$20,A284-1)),"януари","февруари","март","април","май","юни","юли","август","септември","октомври","ноември","декември")&amp;" "&amp;YEAR(EDATE('4 Дългове'!$D$20,A284-1))&amp;" г."</f>
        <v>декември 2049 г.</v>
      </c>
      <c r="C284" s="41">
        <f>$C$4-(G284+K284+O284+S284+W284+AA284+AE284+AI284+AM284+AQ284)+(H284+L284+P284+T284+X284+AB284+AF284+AJ284+AN284+AR284)</f>
        <v>470</v>
      </c>
      <c r="D284" s="41">
        <f>(G284+K284+O284+S284+W284+AA284+AE284+AI284+AM284+AQ284)-(J283+N283+R283+V283+Z283+AD283+AH283+AL283+AP283+AT283)</f>
        <v>0</v>
      </c>
      <c r="E284" s="41">
        <f>J284+N284+R284+V284+Z284+AD284+AH284+AL284+AP284+AT284</f>
        <v>0</v>
      </c>
      <c r="F284" s="40" t="str">
        <f>IF(AND(E284&lt;0.005,E283&gt;=0.005),A284,"")</f>
        <v/>
      </c>
      <c r="G284" s="41">
        <f>J283*(1+H$4/12)</f>
        <v>0</v>
      </c>
      <c r="H284" s="41">
        <f>MAX(0,G284-I$4)</f>
        <v>0</v>
      </c>
      <c r="I284" s="41">
        <f>H284</f>
        <v>0</v>
      </c>
      <c r="J284" s="41">
        <f>MAX(0,MIN(H284,I284-$C284))</f>
        <v>0</v>
      </c>
      <c r="K284" s="41">
        <f>N283*(1+L$4/12)</f>
        <v>0</v>
      </c>
      <c r="L284" s="41">
        <f>MAX(0,K284-M$4)</f>
        <v>0</v>
      </c>
      <c r="M284" s="41">
        <f>I284+L284</f>
        <v>0</v>
      </c>
      <c r="N284" s="41">
        <f>MAX(0,MIN(L284,M284-$C284))</f>
        <v>0</v>
      </c>
      <c r="O284" s="41">
        <f>R283*(1+P$4/12)</f>
        <v>0</v>
      </c>
      <c r="P284" s="41">
        <f>MAX(0,O284-Q$4)</f>
        <v>0</v>
      </c>
      <c r="Q284" s="41">
        <f>M284+P284</f>
        <v>0</v>
      </c>
      <c r="R284" s="41">
        <f>MAX(0,MIN(P284,Q284-$C284))</f>
        <v>0</v>
      </c>
      <c r="S284" s="41">
        <f>V283*(1+T$4/12)</f>
        <v>0</v>
      </c>
      <c r="T284" s="41">
        <f>MAX(0,S284-U$4)</f>
        <v>0</v>
      </c>
      <c r="U284" s="41">
        <f>Q284+T284</f>
        <v>0</v>
      </c>
      <c r="V284" s="41">
        <f>MAX(0,MIN(T284,U284-$C284))</f>
        <v>0</v>
      </c>
      <c r="W284" s="41">
        <f>Z283*(1+X$4/12)</f>
        <v>0</v>
      </c>
      <c r="X284" s="41">
        <f>MAX(0,W284-Y$4)</f>
        <v>0</v>
      </c>
      <c r="Y284" s="41">
        <f>U284+X284</f>
        <v>0</v>
      </c>
      <c r="Z284" s="41">
        <f>MAX(0,MIN(X284,Y284-$C284))</f>
        <v>0</v>
      </c>
      <c r="AA284" s="41">
        <f>AD283*(1+AB$4/12)</f>
        <v>0</v>
      </c>
      <c r="AB284" s="41">
        <f>MAX(0,AA284-AC$4)</f>
        <v>0</v>
      </c>
      <c r="AC284" s="41">
        <f>Y284+AB284</f>
        <v>0</v>
      </c>
      <c r="AD284" s="41">
        <f>MAX(0,MIN(AB284,AC284-$C284))</f>
        <v>0</v>
      </c>
      <c r="AE284" s="41">
        <f>AH283*(1+AF$4/12)</f>
        <v>0</v>
      </c>
      <c r="AF284" s="41">
        <f>MAX(0,AE284-AG$4)</f>
        <v>0</v>
      </c>
      <c r="AG284" s="41">
        <f>AC284+AF284</f>
        <v>0</v>
      </c>
      <c r="AH284" s="41">
        <f>MAX(0,MIN(AF284,AG284-$C284))</f>
        <v>0</v>
      </c>
      <c r="AI284" s="41">
        <f>AL283*(1+AJ$4/12)</f>
        <v>0</v>
      </c>
      <c r="AJ284" s="41">
        <f>MAX(0,AI284-AK$4)</f>
        <v>0</v>
      </c>
      <c r="AK284" s="41">
        <f>AG284+AJ284</f>
        <v>0</v>
      </c>
      <c r="AL284" s="41">
        <f>MAX(0,MIN(AJ284,AK284-$C284))</f>
        <v>0</v>
      </c>
      <c r="AM284" s="41">
        <f>AP283*(1+AN$4/12)</f>
        <v>0</v>
      </c>
      <c r="AN284" s="41">
        <f>MAX(0,AM284-AO$4)</f>
        <v>0</v>
      </c>
      <c r="AO284" s="41">
        <f>AK284+AN284</f>
        <v>0</v>
      </c>
      <c r="AP284" s="41">
        <f>MAX(0,MIN(AN284,AO284-$C284))</f>
        <v>0</v>
      </c>
      <c r="AQ284" s="41">
        <f>AT283*(1+AR$4/12)</f>
        <v>0</v>
      </c>
      <c r="AR284" s="41">
        <f>MAX(0,AQ284-AS$4)</f>
        <v>0</v>
      </c>
      <c r="AS284" s="41">
        <f>AO284+AR284</f>
        <v>0</v>
      </c>
      <c r="AT284" s="41">
        <f>MAX(0,MIN(AR284,AS284-$C284))</f>
        <v>0</v>
      </c>
    </row>
    <row r="285">
      <c r="A285" s="40" t="n">
        <v>279</v>
      </c>
      <c r="B285" s="40" t="str">
        <f>CHOOSE(MONTH(EDATE('4 Дългове'!$D$20,A285-1)),"януари","февруари","март","април","май","юни","юли","август","септември","октомври","ноември","декември")&amp;" "&amp;YEAR(EDATE('4 Дългове'!$D$20,A285-1))&amp;" г."</f>
        <v>януари 2050 г.</v>
      </c>
      <c r="C285" s="41">
        <f>$C$4-(G285+K285+O285+S285+W285+AA285+AE285+AI285+AM285+AQ285)+(H285+L285+P285+T285+X285+AB285+AF285+AJ285+AN285+AR285)</f>
        <v>470</v>
      </c>
      <c r="D285" s="41">
        <f>(G285+K285+O285+S285+W285+AA285+AE285+AI285+AM285+AQ285)-(J284+N284+R284+V284+Z284+AD284+AH284+AL284+AP284+AT284)</f>
        <v>0</v>
      </c>
      <c r="E285" s="41">
        <f>J285+N285+R285+V285+Z285+AD285+AH285+AL285+AP285+AT285</f>
        <v>0</v>
      </c>
      <c r="F285" s="40" t="str">
        <f>IF(AND(E285&lt;0.005,E284&gt;=0.005),A285,"")</f>
        <v/>
      </c>
      <c r="G285" s="41">
        <f>J284*(1+H$4/12)</f>
        <v>0</v>
      </c>
      <c r="H285" s="41">
        <f>MAX(0,G285-I$4)</f>
        <v>0</v>
      </c>
      <c r="I285" s="41">
        <f>H285</f>
        <v>0</v>
      </c>
      <c r="J285" s="41">
        <f>MAX(0,MIN(H285,I285-$C285))</f>
        <v>0</v>
      </c>
      <c r="K285" s="41">
        <f>N284*(1+L$4/12)</f>
        <v>0</v>
      </c>
      <c r="L285" s="41">
        <f>MAX(0,K285-M$4)</f>
        <v>0</v>
      </c>
      <c r="M285" s="41">
        <f>I285+L285</f>
        <v>0</v>
      </c>
      <c r="N285" s="41">
        <f>MAX(0,MIN(L285,M285-$C285))</f>
        <v>0</v>
      </c>
      <c r="O285" s="41">
        <f>R284*(1+P$4/12)</f>
        <v>0</v>
      </c>
      <c r="P285" s="41">
        <f>MAX(0,O285-Q$4)</f>
        <v>0</v>
      </c>
      <c r="Q285" s="41">
        <f>M285+P285</f>
        <v>0</v>
      </c>
      <c r="R285" s="41">
        <f>MAX(0,MIN(P285,Q285-$C285))</f>
        <v>0</v>
      </c>
      <c r="S285" s="41">
        <f>V284*(1+T$4/12)</f>
        <v>0</v>
      </c>
      <c r="T285" s="41">
        <f>MAX(0,S285-U$4)</f>
        <v>0</v>
      </c>
      <c r="U285" s="41">
        <f>Q285+T285</f>
        <v>0</v>
      </c>
      <c r="V285" s="41">
        <f>MAX(0,MIN(T285,U285-$C285))</f>
        <v>0</v>
      </c>
      <c r="W285" s="41">
        <f>Z284*(1+X$4/12)</f>
        <v>0</v>
      </c>
      <c r="X285" s="41">
        <f>MAX(0,W285-Y$4)</f>
        <v>0</v>
      </c>
      <c r="Y285" s="41">
        <f>U285+X285</f>
        <v>0</v>
      </c>
      <c r="Z285" s="41">
        <f>MAX(0,MIN(X285,Y285-$C285))</f>
        <v>0</v>
      </c>
      <c r="AA285" s="41">
        <f>AD284*(1+AB$4/12)</f>
        <v>0</v>
      </c>
      <c r="AB285" s="41">
        <f>MAX(0,AA285-AC$4)</f>
        <v>0</v>
      </c>
      <c r="AC285" s="41">
        <f>Y285+AB285</f>
        <v>0</v>
      </c>
      <c r="AD285" s="41">
        <f>MAX(0,MIN(AB285,AC285-$C285))</f>
        <v>0</v>
      </c>
      <c r="AE285" s="41">
        <f>AH284*(1+AF$4/12)</f>
        <v>0</v>
      </c>
      <c r="AF285" s="41">
        <f>MAX(0,AE285-AG$4)</f>
        <v>0</v>
      </c>
      <c r="AG285" s="41">
        <f>AC285+AF285</f>
        <v>0</v>
      </c>
      <c r="AH285" s="41">
        <f>MAX(0,MIN(AF285,AG285-$C285))</f>
        <v>0</v>
      </c>
      <c r="AI285" s="41">
        <f>AL284*(1+AJ$4/12)</f>
        <v>0</v>
      </c>
      <c r="AJ285" s="41">
        <f>MAX(0,AI285-AK$4)</f>
        <v>0</v>
      </c>
      <c r="AK285" s="41">
        <f>AG285+AJ285</f>
        <v>0</v>
      </c>
      <c r="AL285" s="41">
        <f>MAX(0,MIN(AJ285,AK285-$C285))</f>
        <v>0</v>
      </c>
      <c r="AM285" s="41">
        <f>AP284*(1+AN$4/12)</f>
        <v>0</v>
      </c>
      <c r="AN285" s="41">
        <f>MAX(0,AM285-AO$4)</f>
        <v>0</v>
      </c>
      <c r="AO285" s="41">
        <f>AK285+AN285</f>
        <v>0</v>
      </c>
      <c r="AP285" s="41">
        <f>MAX(0,MIN(AN285,AO285-$C285))</f>
        <v>0</v>
      </c>
      <c r="AQ285" s="41">
        <f>AT284*(1+AR$4/12)</f>
        <v>0</v>
      </c>
      <c r="AR285" s="41">
        <f>MAX(0,AQ285-AS$4)</f>
        <v>0</v>
      </c>
      <c r="AS285" s="41">
        <f>AO285+AR285</f>
        <v>0</v>
      </c>
      <c r="AT285" s="41">
        <f>MAX(0,MIN(AR285,AS285-$C285))</f>
        <v>0</v>
      </c>
    </row>
    <row r="286">
      <c r="A286" s="40" t="n">
        <v>280</v>
      </c>
      <c r="B286" s="40" t="str">
        <f>CHOOSE(MONTH(EDATE('4 Дългове'!$D$20,A286-1)),"януари","февруари","март","април","май","юни","юли","август","септември","октомври","ноември","декември")&amp;" "&amp;YEAR(EDATE('4 Дългове'!$D$20,A286-1))&amp;" г."</f>
        <v>февруари 2050 г.</v>
      </c>
      <c r="C286" s="41">
        <f>$C$4-(G286+K286+O286+S286+W286+AA286+AE286+AI286+AM286+AQ286)+(H286+L286+P286+T286+X286+AB286+AF286+AJ286+AN286+AR286)</f>
        <v>470</v>
      </c>
      <c r="D286" s="41">
        <f>(G286+K286+O286+S286+W286+AA286+AE286+AI286+AM286+AQ286)-(J285+N285+R285+V285+Z285+AD285+AH285+AL285+AP285+AT285)</f>
        <v>0</v>
      </c>
      <c r="E286" s="41">
        <f>J286+N286+R286+V286+Z286+AD286+AH286+AL286+AP286+AT286</f>
        <v>0</v>
      </c>
      <c r="F286" s="40" t="str">
        <f>IF(AND(E286&lt;0.005,E285&gt;=0.005),A286,"")</f>
        <v/>
      </c>
      <c r="G286" s="41">
        <f>J285*(1+H$4/12)</f>
        <v>0</v>
      </c>
      <c r="H286" s="41">
        <f>MAX(0,G286-I$4)</f>
        <v>0</v>
      </c>
      <c r="I286" s="41">
        <f>H286</f>
        <v>0</v>
      </c>
      <c r="J286" s="41">
        <f>MAX(0,MIN(H286,I286-$C286))</f>
        <v>0</v>
      </c>
      <c r="K286" s="41">
        <f>N285*(1+L$4/12)</f>
        <v>0</v>
      </c>
      <c r="L286" s="41">
        <f>MAX(0,K286-M$4)</f>
        <v>0</v>
      </c>
      <c r="M286" s="41">
        <f>I286+L286</f>
        <v>0</v>
      </c>
      <c r="N286" s="41">
        <f>MAX(0,MIN(L286,M286-$C286))</f>
        <v>0</v>
      </c>
      <c r="O286" s="41">
        <f>R285*(1+P$4/12)</f>
        <v>0</v>
      </c>
      <c r="P286" s="41">
        <f>MAX(0,O286-Q$4)</f>
        <v>0</v>
      </c>
      <c r="Q286" s="41">
        <f>M286+P286</f>
        <v>0</v>
      </c>
      <c r="R286" s="41">
        <f>MAX(0,MIN(P286,Q286-$C286))</f>
        <v>0</v>
      </c>
      <c r="S286" s="41">
        <f>V285*(1+T$4/12)</f>
        <v>0</v>
      </c>
      <c r="T286" s="41">
        <f>MAX(0,S286-U$4)</f>
        <v>0</v>
      </c>
      <c r="U286" s="41">
        <f>Q286+T286</f>
        <v>0</v>
      </c>
      <c r="V286" s="41">
        <f>MAX(0,MIN(T286,U286-$C286))</f>
        <v>0</v>
      </c>
      <c r="W286" s="41">
        <f>Z285*(1+X$4/12)</f>
        <v>0</v>
      </c>
      <c r="X286" s="41">
        <f>MAX(0,W286-Y$4)</f>
        <v>0</v>
      </c>
      <c r="Y286" s="41">
        <f>U286+X286</f>
        <v>0</v>
      </c>
      <c r="Z286" s="41">
        <f>MAX(0,MIN(X286,Y286-$C286))</f>
        <v>0</v>
      </c>
      <c r="AA286" s="41">
        <f>AD285*(1+AB$4/12)</f>
        <v>0</v>
      </c>
      <c r="AB286" s="41">
        <f>MAX(0,AA286-AC$4)</f>
        <v>0</v>
      </c>
      <c r="AC286" s="41">
        <f>Y286+AB286</f>
        <v>0</v>
      </c>
      <c r="AD286" s="41">
        <f>MAX(0,MIN(AB286,AC286-$C286))</f>
        <v>0</v>
      </c>
      <c r="AE286" s="41">
        <f>AH285*(1+AF$4/12)</f>
        <v>0</v>
      </c>
      <c r="AF286" s="41">
        <f>MAX(0,AE286-AG$4)</f>
        <v>0</v>
      </c>
      <c r="AG286" s="41">
        <f>AC286+AF286</f>
        <v>0</v>
      </c>
      <c r="AH286" s="41">
        <f>MAX(0,MIN(AF286,AG286-$C286))</f>
        <v>0</v>
      </c>
      <c r="AI286" s="41">
        <f>AL285*(1+AJ$4/12)</f>
        <v>0</v>
      </c>
      <c r="AJ286" s="41">
        <f>MAX(0,AI286-AK$4)</f>
        <v>0</v>
      </c>
      <c r="AK286" s="41">
        <f>AG286+AJ286</f>
        <v>0</v>
      </c>
      <c r="AL286" s="41">
        <f>MAX(0,MIN(AJ286,AK286-$C286))</f>
        <v>0</v>
      </c>
      <c r="AM286" s="41">
        <f>AP285*(1+AN$4/12)</f>
        <v>0</v>
      </c>
      <c r="AN286" s="41">
        <f>MAX(0,AM286-AO$4)</f>
        <v>0</v>
      </c>
      <c r="AO286" s="41">
        <f>AK286+AN286</f>
        <v>0</v>
      </c>
      <c r="AP286" s="41">
        <f>MAX(0,MIN(AN286,AO286-$C286))</f>
        <v>0</v>
      </c>
      <c r="AQ286" s="41">
        <f>AT285*(1+AR$4/12)</f>
        <v>0</v>
      </c>
      <c r="AR286" s="41">
        <f>MAX(0,AQ286-AS$4)</f>
        <v>0</v>
      </c>
      <c r="AS286" s="41">
        <f>AO286+AR286</f>
        <v>0</v>
      </c>
      <c r="AT286" s="41">
        <f>MAX(0,MIN(AR286,AS286-$C286))</f>
        <v>0</v>
      </c>
    </row>
    <row r="287">
      <c r="A287" s="40" t="n">
        <v>281</v>
      </c>
      <c r="B287" s="40" t="str">
        <f>CHOOSE(MONTH(EDATE('4 Дългове'!$D$20,A287-1)),"януари","февруари","март","април","май","юни","юли","август","септември","октомври","ноември","декември")&amp;" "&amp;YEAR(EDATE('4 Дългове'!$D$20,A287-1))&amp;" г."</f>
        <v>март 2050 г.</v>
      </c>
      <c r="C287" s="41">
        <f>$C$4-(G287+K287+O287+S287+W287+AA287+AE287+AI287+AM287+AQ287)+(H287+L287+P287+T287+X287+AB287+AF287+AJ287+AN287+AR287)</f>
        <v>470</v>
      </c>
      <c r="D287" s="41">
        <f>(G287+K287+O287+S287+W287+AA287+AE287+AI287+AM287+AQ287)-(J286+N286+R286+V286+Z286+AD286+AH286+AL286+AP286+AT286)</f>
        <v>0</v>
      </c>
      <c r="E287" s="41">
        <f>J287+N287+R287+V287+Z287+AD287+AH287+AL287+AP287+AT287</f>
        <v>0</v>
      </c>
      <c r="F287" s="40" t="str">
        <f>IF(AND(E287&lt;0.005,E286&gt;=0.005),A287,"")</f>
        <v/>
      </c>
      <c r="G287" s="41">
        <f>J286*(1+H$4/12)</f>
        <v>0</v>
      </c>
      <c r="H287" s="41">
        <f>MAX(0,G287-I$4)</f>
        <v>0</v>
      </c>
      <c r="I287" s="41">
        <f>H287</f>
        <v>0</v>
      </c>
      <c r="J287" s="41">
        <f>MAX(0,MIN(H287,I287-$C287))</f>
        <v>0</v>
      </c>
      <c r="K287" s="41">
        <f>N286*(1+L$4/12)</f>
        <v>0</v>
      </c>
      <c r="L287" s="41">
        <f>MAX(0,K287-M$4)</f>
        <v>0</v>
      </c>
      <c r="M287" s="41">
        <f>I287+L287</f>
        <v>0</v>
      </c>
      <c r="N287" s="41">
        <f>MAX(0,MIN(L287,M287-$C287))</f>
        <v>0</v>
      </c>
      <c r="O287" s="41">
        <f>R286*(1+P$4/12)</f>
        <v>0</v>
      </c>
      <c r="P287" s="41">
        <f>MAX(0,O287-Q$4)</f>
        <v>0</v>
      </c>
      <c r="Q287" s="41">
        <f>M287+P287</f>
        <v>0</v>
      </c>
      <c r="R287" s="41">
        <f>MAX(0,MIN(P287,Q287-$C287))</f>
        <v>0</v>
      </c>
      <c r="S287" s="41">
        <f>V286*(1+T$4/12)</f>
        <v>0</v>
      </c>
      <c r="T287" s="41">
        <f>MAX(0,S287-U$4)</f>
        <v>0</v>
      </c>
      <c r="U287" s="41">
        <f>Q287+T287</f>
        <v>0</v>
      </c>
      <c r="V287" s="41">
        <f>MAX(0,MIN(T287,U287-$C287))</f>
        <v>0</v>
      </c>
      <c r="W287" s="41">
        <f>Z286*(1+X$4/12)</f>
        <v>0</v>
      </c>
      <c r="X287" s="41">
        <f>MAX(0,W287-Y$4)</f>
        <v>0</v>
      </c>
      <c r="Y287" s="41">
        <f>U287+X287</f>
        <v>0</v>
      </c>
      <c r="Z287" s="41">
        <f>MAX(0,MIN(X287,Y287-$C287))</f>
        <v>0</v>
      </c>
      <c r="AA287" s="41">
        <f>AD286*(1+AB$4/12)</f>
        <v>0</v>
      </c>
      <c r="AB287" s="41">
        <f>MAX(0,AA287-AC$4)</f>
        <v>0</v>
      </c>
      <c r="AC287" s="41">
        <f>Y287+AB287</f>
        <v>0</v>
      </c>
      <c r="AD287" s="41">
        <f>MAX(0,MIN(AB287,AC287-$C287))</f>
        <v>0</v>
      </c>
      <c r="AE287" s="41">
        <f>AH286*(1+AF$4/12)</f>
        <v>0</v>
      </c>
      <c r="AF287" s="41">
        <f>MAX(0,AE287-AG$4)</f>
        <v>0</v>
      </c>
      <c r="AG287" s="41">
        <f>AC287+AF287</f>
        <v>0</v>
      </c>
      <c r="AH287" s="41">
        <f>MAX(0,MIN(AF287,AG287-$C287))</f>
        <v>0</v>
      </c>
      <c r="AI287" s="41">
        <f>AL286*(1+AJ$4/12)</f>
        <v>0</v>
      </c>
      <c r="AJ287" s="41">
        <f>MAX(0,AI287-AK$4)</f>
        <v>0</v>
      </c>
      <c r="AK287" s="41">
        <f>AG287+AJ287</f>
        <v>0</v>
      </c>
      <c r="AL287" s="41">
        <f>MAX(0,MIN(AJ287,AK287-$C287))</f>
        <v>0</v>
      </c>
      <c r="AM287" s="41">
        <f>AP286*(1+AN$4/12)</f>
        <v>0</v>
      </c>
      <c r="AN287" s="41">
        <f>MAX(0,AM287-AO$4)</f>
        <v>0</v>
      </c>
      <c r="AO287" s="41">
        <f>AK287+AN287</f>
        <v>0</v>
      </c>
      <c r="AP287" s="41">
        <f>MAX(0,MIN(AN287,AO287-$C287))</f>
        <v>0</v>
      </c>
      <c r="AQ287" s="41">
        <f>AT286*(1+AR$4/12)</f>
        <v>0</v>
      </c>
      <c r="AR287" s="41">
        <f>MAX(0,AQ287-AS$4)</f>
        <v>0</v>
      </c>
      <c r="AS287" s="41">
        <f>AO287+AR287</f>
        <v>0</v>
      </c>
      <c r="AT287" s="41">
        <f>MAX(0,MIN(AR287,AS287-$C287))</f>
        <v>0</v>
      </c>
    </row>
    <row r="288">
      <c r="A288" s="40" t="n">
        <v>282</v>
      </c>
      <c r="B288" s="40" t="str">
        <f>CHOOSE(MONTH(EDATE('4 Дългове'!$D$20,A288-1)),"януари","февруари","март","април","май","юни","юли","август","септември","октомври","ноември","декември")&amp;" "&amp;YEAR(EDATE('4 Дългове'!$D$20,A288-1))&amp;" г."</f>
        <v>април 2050 г.</v>
      </c>
      <c r="C288" s="41">
        <f>$C$4-(G288+K288+O288+S288+W288+AA288+AE288+AI288+AM288+AQ288)+(H288+L288+P288+T288+X288+AB288+AF288+AJ288+AN288+AR288)</f>
        <v>470</v>
      </c>
      <c r="D288" s="41">
        <f>(G288+K288+O288+S288+W288+AA288+AE288+AI288+AM288+AQ288)-(J287+N287+R287+V287+Z287+AD287+AH287+AL287+AP287+AT287)</f>
        <v>0</v>
      </c>
      <c r="E288" s="41">
        <f>J288+N288+R288+V288+Z288+AD288+AH288+AL288+AP288+AT288</f>
        <v>0</v>
      </c>
      <c r="F288" s="40" t="str">
        <f>IF(AND(E288&lt;0.005,E287&gt;=0.005),A288,"")</f>
        <v/>
      </c>
      <c r="G288" s="41">
        <f>J287*(1+H$4/12)</f>
        <v>0</v>
      </c>
      <c r="H288" s="41">
        <f>MAX(0,G288-I$4)</f>
        <v>0</v>
      </c>
      <c r="I288" s="41">
        <f>H288</f>
        <v>0</v>
      </c>
      <c r="J288" s="41">
        <f>MAX(0,MIN(H288,I288-$C288))</f>
        <v>0</v>
      </c>
      <c r="K288" s="41">
        <f>N287*(1+L$4/12)</f>
        <v>0</v>
      </c>
      <c r="L288" s="41">
        <f>MAX(0,K288-M$4)</f>
        <v>0</v>
      </c>
      <c r="M288" s="41">
        <f>I288+L288</f>
        <v>0</v>
      </c>
      <c r="N288" s="41">
        <f>MAX(0,MIN(L288,M288-$C288))</f>
        <v>0</v>
      </c>
      <c r="O288" s="41">
        <f>R287*(1+P$4/12)</f>
        <v>0</v>
      </c>
      <c r="P288" s="41">
        <f>MAX(0,O288-Q$4)</f>
        <v>0</v>
      </c>
      <c r="Q288" s="41">
        <f>M288+P288</f>
        <v>0</v>
      </c>
      <c r="R288" s="41">
        <f>MAX(0,MIN(P288,Q288-$C288))</f>
        <v>0</v>
      </c>
      <c r="S288" s="41">
        <f>V287*(1+T$4/12)</f>
        <v>0</v>
      </c>
      <c r="T288" s="41">
        <f>MAX(0,S288-U$4)</f>
        <v>0</v>
      </c>
      <c r="U288" s="41">
        <f>Q288+T288</f>
        <v>0</v>
      </c>
      <c r="V288" s="41">
        <f>MAX(0,MIN(T288,U288-$C288))</f>
        <v>0</v>
      </c>
      <c r="W288" s="41">
        <f>Z287*(1+X$4/12)</f>
        <v>0</v>
      </c>
      <c r="X288" s="41">
        <f>MAX(0,W288-Y$4)</f>
        <v>0</v>
      </c>
      <c r="Y288" s="41">
        <f>U288+X288</f>
        <v>0</v>
      </c>
      <c r="Z288" s="41">
        <f>MAX(0,MIN(X288,Y288-$C288))</f>
        <v>0</v>
      </c>
      <c r="AA288" s="41">
        <f>AD287*(1+AB$4/12)</f>
        <v>0</v>
      </c>
      <c r="AB288" s="41">
        <f>MAX(0,AA288-AC$4)</f>
        <v>0</v>
      </c>
      <c r="AC288" s="41">
        <f>Y288+AB288</f>
        <v>0</v>
      </c>
      <c r="AD288" s="41">
        <f>MAX(0,MIN(AB288,AC288-$C288))</f>
        <v>0</v>
      </c>
      <c r="AE288" s="41">
        <f>AH287*(1+AF$4/12)</f>
        <v>0</v>
      </c>
      <c r="AF288" s="41">
        <f>MAX(0,AE288-AG$4)</f>
        <v>0</v>
      </c>
      <c r="AG288" s="41">
        <f>AC288+AF288</f>
        <v>0</v>
      </c>
      <c r="AH288" s="41">
        <f>MAX(0,MIN(AF288,AG288-$C288))</f>
        <v>0</v>
      </c>
      <c r="AI288" s="41">
        <f>AL287*(1+AJ$4/12)</f>
        <v>0</v>
      </c>
      <c r="AJ288" s="41">
        <f>MAX(0,AI288-AK$4)</f>
        <v>0</v>
      </c>
      <c r="AK288" s="41">
        <f>AG288+AJ288</f>
        <v>0</v>
      </c>
      <c r="AL288" s="41">
        <f>MAX(0,MIN(AJ288,AK288-$C288))</f>
        <v>0</v>
      </c>
      <c r="AM288" s="41">
        <f>AP287*(1+AN$4/12)</f>
        <v>0</v>
      </c>
      <c r="AN288" s="41">
        <f>MAX(0,AM288-AO$4)</f>
        <v>0</v>
      </c>
      <c r="AO288" s="41">
        <f>AK288+AN288</f>
        <v>0</v>
      </c>
      <c r="AP288" s="41">
        <f>MAX(0,MIN(AN288,AO288-$C288))</f>
        <v>0</v>
      </c>
      <c r="AQ288" s="41">
        <f>AT287*(1+AR$4/12)</f>
        <v>0</v>
      </c>
      <c r="AR288" s="41">
        <f>MAX(0,AQ288-AS$4)</f>
        <v>0</v>
      </c>
      <c r="AS288" s="41">
        <f>AO288+AR288</f>
        <v>0</v>
      </c>
      <c r="AT288" s="41">
        <f>MAX(0,MIN(AR288,AS288-$C288))</f>
        <v>0</v>
      </c>
    </row>
    <row r="289">
      <c r="A289" s="40" t="n">
        <v>283</v>
      </c>
      <c r="B289" s="40" t="str">
        <f>CHOOSE(MONTH(EDATE('4 Дългове'!$D$20,A289-1)),"януари","февруари","март","април","май","юни","юли","август","септември","октомври","ноември","декември")&amp;" "&amp;YEAR(EDATE('4 Дългове'!$D$20,A289-1))&amp;" г."</f>
        <v>май 2050 г.</v>
      </c>
      <c r="C289" s="41">
        <f>$C$4-(G289+K289+O289+S289+W289+AA289+AE289+AI289+AM289+AQ289)+(H289+L289+P289+T289+X289+AB289+AF289+AJ289+AN289+AR289)</f>
        <v>470</v>
      </c>
      <c r="D289" s="41">
        <f>(G289+K289+O289+S289+W289+AA289+AE289+AI289+AM289+AQ289)-(J288+N288+R288+V288+Z288+AD288+AH288+AL288+AP288+AT288)</f>
        <v>0</v>
      </c>
      <c r="E289" s="41">
        <f>J289+N289+R289+V289+Z289+AD289+AH289+AL289+AP289+AT289</f>
        <v>0</v>
      </c>
      <c r="F289" s="40" t="str">
        <f>IF(AND(E289&lt;0.005,E288&gt;=0.005),A289,"")</f>
        <v/>
      </c>
      <c r="G289" s="41">
        <f>J288*(1+H$4/12)</f>
        <v>0</v>
      </c>
      <c r="H289" s="41">
        <f>MAX(0,G289-I$4)</f>
        <v>0</v>
      </c>
      <c r="I289" s="41">
        <f>H289</f>
        <v>0</v>
      </c>
      <c r="J289" s="41">
        <f>MAX(0,MIN(H289,I289-$C289))</f>
        <v>0</v>
      </c>
      <c r="K289" s="41">
        <f>N288*(1+L$4/12)</f>
        <v>0</v>
      </c>
      <c r="L289" s="41">
        <f>MAX(0,K289-M$4)</f>
        <v>0</v>
      </c>
      <c r="M289" s="41">
        <f>I289+L289</f>
        <v>0</v>
      </c>
      <c r="N289" s="41">
        <f>MAX(0,MIN(L289,M289-$C289))</f>
        <v>0</v>
      </c>
      <c r="O289" s="41">
        <f>R288*(1+P$4/12)</f>
        <v>0</v>
      </c>
      <c r="P289" s="41">
        <f>MAX(0,O289-Q$4)</f>
        <v>0</v>
      </c>
      <c r="Q289" s="41">
        <f>M289+P289</f>
        <v>0</v>
      </c>
      <c r="R289" s="41">
        <f>MAX(0,MIN(P289,Q289-$C289))</f>
        <v>0</v>
      </c>
      <c r="S289" s="41">
        <f>V288*(1+T$4/12)</f>
        <v>0</v>
      </c>
      <c r="T289" s="41">
        <f>MAX(0,S289-U$4)</f>
        <v>0</v>
      </c>
      <c r="U289" s="41">
        <f>Q289+T289</f>
        <v>0</v>
      </c>
      <c r="V289" s="41">
        <f>MAX(0,MIN(T289,U289-$C289))</f>
        <v>0</v>
      </c>
      <c r="W289" s="41">
        <f>Z288*(1+X$4/12)</f>
        <v>0</v>
      </c>
      <c r="X289" s="41">
        <f>MAX(0,W289-Y$4)</f>
        <v>0</v>
      </c>
      <c r="Y289" s="41">
        <f>U289+X289</f>
        <v>0</v>
      </c>
      <c r="Z289" s="41">
        <f>MAX(0,MIN(X289,Y289-$C289))</f>
        <v>0</v>
      </c>
      <c r="AA289" s="41">
        <f>AD288*(1+AB$4/12)</f>
        <v>0</v>
      </c>
      <c r="AB289" s="41">
        <f>MAX(0,AA289-AC$4)</f>
        <v>0</v>
      </c>
      <c r="AC289" s="41">
        <f>Y289+AB289</f>
        <v>0</v>
      </c>
      <c r="AD289" s="41">
        <f>MAX(0,MIN(AB289,AC289-$C289))</f>
        <v>0</v>
      </c>
      <c r="AE289" s="41">
        <f>AH288*(1+AF$4/12)</f>
        <v>0</v>
      </c>
      <c r="AF289" s="41">
        <f>MAX(0,AE289-AG$4)</f>
        <v>0</v>
      </c>
      <c r="AG289" s="41">
        <f>AC289+AF289</f>
        <v>0</v>
      </c>
      <c r="AH289" s="41">
        <f>MAX(0,MIN(AF289,AG289-$C289))</f>
        <v>0</v>
      </c>
      <c r="AI289" s="41">
        <f>AL288*(1+AJ$4/12)</f>
        <v>0</v>
      </c>
      <c r="AJ289" s="41">
        <f>MAX(0,AI289-AK$4)</f>
        <v>0</v>
      </c>
      <c r="AK289" s="41">
        <f>AG289+AJ289</f>
        <v>0</v>
      </c>
      <c r="AL289" s="41">
        <f>MAX(0,MIN(AJ289,AK289-$C289))</f>
        <v>0</v>
      </c>
      <c r="AM289" s="41">
        <f>AP288*(1+AN$4/12)</f>
        <v>0</v>
      </c>
      <c r="AN289" s="41">
        <f>MAX(0,AM289-AO$4)</f>
        <v>0</v>
      </c>
      <c r="AO289" s="41">
        <f>AK289+AN289</f>
        <v>0</v>
      </c>
      <c r="AP289" s="41">
        <f>MAX(0,MIN(AN289,AO289-$C289))</f>
        <v>0</v>
      </c>
      <c r="AQ289" s="41">
        <f>AT288*(1+AR$4/12)</f>
        <v>0</v>
      </c>
      <c r="AR289" s="41">
        <f>MAX(0,AQ289-AS$4)</f>
        <v>0</v>
      </c>
      <c r="AS289" s="41">
        <f>AO289+AR289</f>
        <v>0</v>
      </c>
      <c r="AT289" s="41">
        <f>MAX(0,MIN(AR289,AS289-$C289))</f>
        <v>0</v>
      </c>
    </row>
    <row r="290">
      <c r="A290" s="40" t="n">
        <v>284</v>
      </c>
      <c r="B290" s="40" t="str">
        <f>CHOOSE(MONTH(EDATE('4 Дългове'!$D$20,A290-1)),"януари","февруари","март","април","май","юни","юли","август","септември","октомври","ноември","декември")&amp;" "&amp;YEAR(EDATE('4 Дългове'!$D$20,A290-1))&amp;" г."</f>
        <v>юни 2050 г.</v>
      </c>
      <c r="C290" s="41">
        <f>$C$4-(G290+K290+O290+S290+W290+AA290+AE290+AI290+AM290+AQ290)+(H290+L290+P290+T290+X290+AB290+AF290+AJ290+AN290+AR290)</f>
        <v>470</v>
      </c>
      <c r="D290" s="41">
        <f>(G290+K290+O290+S290+W290+AA290+AE290+AI290+AM290+AQ290)-(J289+N289+R289+V289+Z289+AD289+AH289+AL289+AP289+AT289)</f>
        <v>0</v>
      </c>
      <c r="E290" s="41">
        <f>J290+N290+R290+V290+Z290+AD290+AH290+AL290+AP290+AT290</f>
        <v>0</v>
      </c>
      <c r="F290" s="40" t="str">
        <f>IF(AND(E290&lt;0.005,E289&gt;=0.005),A290,"")</f>
        <v/>
      </c>
      <c r="G290" s="41">
        <f>J289*(1+H$4/12)</f>
        <v>0</v>
      </c>
      <c r="H290" s="41">
        <f>MAX(0,G290-I$4)</f>
        <v>0</v>
      </c>
      <c r="I290" s="41">
        <f>H290</f>
        <v>0</v>
      </c>
      <c r="J290" s="41">
        <f>MAX(0,MIN(H290,I290-$C290))</f>
        <v>0</v>
      </c>
      <c r="K290" s="41">
        <f>N289*(1+L$4/12)</f>
        <v>0</v>
      </c>
      <c r="L290" s="41">
        <f>MAX(0,K290-M$4)</f>
        <v>0</v>
      </c>
      <c r="M290" s="41">
        <f>I290+L290</f>
        <v>0</v>
      </c>
      <c r="N290" s="41">
        <f>MAX(0,MIN(L290,M290-$C290))</f>
        <v>0</v>
      </c>
      <c r="O290" s="41">
        <f>R289*(1+P$4/12)</f>
        <v>0</v>
      </c>
      <c r="P290" s="41">
        <f>MAX(0,O290-Q$4)</f>
        <v>0</v>
      </c>
      <c r="Q290" s="41">
        <f>M290+P290</f>
        <v>0</v>
      </c>
      <c r="R290" s="41">
        <f>MAX(0,MIN(P290,Q290-$C290))</f>
        <v>0</v>
      </c>
      <c r="S290" s="41">
        <f>V289*(1+T$4/12)</f>
        <v>0</v>
      </c>
      <c r="T290" s="41">
        <f>MAX(0,S290-U$4)</f>
        <v>0</v>
      </c>
      <c r="U290" s="41">
        <f>Q290+T290</f>
        <v>0</v>
      </c>
      <c r="V290" s="41">
        <f>MAX(0,MIN(T290,U290-$C290))</f>
        <v>0</v>
      </c>
      <c r="W290" s="41">
        <f>Z289*(1+X$4/12)</f>
        <v>0</v>
      </c>
      <c r="X290" s="41">
        <f>MAX(0,W290-Y$4)</f>
        <v>0</v>
      </c>
      <c r="Y290" s="41">
        <f>U290+X290</f>
        <v>0</v>
      </c>
      <c r="Z290" s="41">
        <f>MAX(0,MIN(X290,Y290-$C290))</f>
        <v>0</v>
      </c>
      <c r="AA290" s="41">
        <f>AD289*(1+AB$4/12)</f>
        <v>0</v>
      </c>
      <c r="AB290" s="41">
        <f>MAX(0,AA290-AC$4)</f>
        <v>0</v>
      </c>
      <c r="AC290" s="41">
        <f>Y290+AB290</f>
        <v>0</v>
      </c>
      <c r="AD290" s="41">
        <f>MAX(0,MIN(AB290,AC290-$C290))</f>
        <v>0</v>
      </c>
      <c r="AE290" s="41">
        <f>AH289*(1+AF$4/12)</f>
        <v>0</v>
      </c>
      <c r="AF290" s="41">
        <f>MAX(0,AE290-AG$4)</f>
        <v>0</v>
      </c>
      <c r="AG290" s="41">
        <f>AC290+AF290</f>
        <v>0</v>
      </c>
      <c r="AH290" s="41">
        <f>MAX(0,MIN(AF290,AG290-$C290))</f>
        <v>0</v>
      </c>
      <c r="AI290" s="41">
        <f>AL289*(1+AJ$4/12)</f>
        <v>0</v>
      </c>
      <c r="AJ290" s="41">
        <f>MAX(0,AI290-AK$4)</f>
        <v>0</v>
      </c>
      <c r="AK290" s="41">
        <f>AG290+AJ290</f>
        <v>0</v>
      </c>
      <c r="AL290" s="41">
        <f>MAX(0,MIN(AJ290,AK290-$C290))</f>
        <v>0</v>
      </c>
      <c r="AM290" s="41">
        <f>AP289*(1+AN$4/12)</f>
        <v>0</v>
      </c>
      <c r="AN290" s="41">
        <f>MAX(0,AM290-AO$4)</f>
        <v>0</v>
      </c>
      <c r="AO290" s="41">
        <f>AK290+AN290</f>
        <v>0</v>
      </c>
      <c r="AP290" s="41">
        <f>MAX(0,MIN(AN290,AO290-$C290))</f>
        <v>0</v>
      </c>
      <c r="AQ290" s="41">
        <f>AT289*(1+AR$4/12)</f>
        <v>0</v>
      </c>
      <c r="AR290" s="41">
        <f>MAX(0,AQ290-AS$4)</f>
        <v>0</v>
      </c>
      <c r="AS290" s="41">
        <f>AO290+AR290</f>
        <v>0</v>
      </c>
      <c r="AT290" s="41">
        <f>MAX(0,MIN(AR290,AS290-$C290))</f>
        <v>0</v>
      </c>
    </row>
    <row r="291">
      <c r="A291" s="40" t="n">
        <v>285</v>
      </c>
      <c r="B291" s="40" t="str">
        <f>CHOOSE(MONTH(EDATE('4 Дългове'!$D$20,A291-1)),"януари","февруари","март","април","май","юни","юли","август","септември","октомври","ноември","декември")&amp;" "&amp;YEAR(EDATE('4 Дългове'!$D$20,A291-1))&amp;" г."</f>
        <v>юли 2050 г.</v>
      </c>
      <c r="C291" s="41">
        <f>$C$4-(G291+K291+O291+S291+W291+AA291+AE291+AI291+AM291+AQ291)+(H291+L291+P291+T291+X291+AB291+AF291+AJ291+AN291+AR291)</f>
        <v>470</v>
      </c>
      <c r="D291" s="41">
        <f>(G291+K291+O291+S291+W291+AA291+AE291+AI291+AM291+AQ291)-(J290+N290+R290+V290+Z290+AD290+AH290+AL290+AP290+AT290)</f>
        <v>0</v>
      </c>
      <c r="E291" s="41">
        <f>J291+N291+R291+V291+Z291+AD291+AH291+AL291+AP291+AT291</f>
        <v>0</v>
      </c>
      <c r="F291" s="40" t="str">
        <f>IF(AND(E291&lt;0.005,E290&gt;=0.005),A291,"")</f>
        <v/>
      </c>
      <c r="G291" s="41">
        <f>J290*(1+H$4/12)</f>
        <v>0</v>
      </c>
      <c r="H291" s="41">
        <f>MAX(0,G291-I$4)</f>
        <v>0</v>
      </c>
      <c r="I291" s="41">
        <f>H291</f>
        <v>0</v>
      </c>
      <c r="J291" s="41">
        <f>MAX(0,MIN(H291,I291-$C291))</f>
        <v>0</v>
      </c>
      <c r="K291" s="41">
        <f>N290*(1+L$4/12)</f>
        <v>0</v>
      </c>
      <c r="L291" s="41">
        <f>MAX(0,K291-M$4)</f>
        <v>0</v>
      </c>
      <c r="M291" s="41">
        <f>I291+L291</f>
        <v>0</v>
      </c>
      <c r="N291" s="41">
        <f>MAX(0,MIN(L291,M291-$C291))</f>
        <v>0</v>
      </c>
      <c r="O291" s="41">
        <f>R290*(1+P$4/12)</f>
        <v>0</v>
      </c>
      <c r="P291" s="41">
        <f>MAX(0,O291-Q$4)</f>
        <v>0</v>
      </c>
      <c r="Q291" s="41">
        <f>M291+P291</f>
        <v>0</v>
      </c>
      <c r="R291" s="41">
        <f>MAX(0,MIN(P291,Q291-$C291))</f>
        <v>0</v>
      </c>
      <c r="S291" s="41">
        <f>V290*(1+T$4/12)</f>
        <v>0</v>
      </c>
      <c r="T291" s="41">
        <f>MAX(0,S291-U$4)</f>
        <v>0</v>
      </c>
      <c r="U291" s="41">
        <f>Q291+T291</f>
        <v>0</v>
      </c>
      <c r="V291" s="41">
        <f>MAX(0,MIN(T291,U291-$C291))</f>
        <v>0</v>
      </c>
      <c r="W291" s="41">
        <f>Z290*(1+X$4/12)</f>
        <v>0</v>
      </c>
      <c r="X291" s="41">
        <f>MAX(0,W291-Y$4)</f>
        <v>0</v>
      </c>
      <c r="Y291" s="41">
        <f>U291+X291</f>
        <v>0</v>
      </c>
      <c r="Z291" s="41">
        <f>MAX(0,MIN(X291,Y291-$C291))</f>
        <v>0</v>
      </c>
      <c r="AA291" s="41">
        <f>AD290*(1+AB$4/12)</f>
        <v>0</v>
      </c>
      <c r="AB291" s="41">
        <f>MAX(0,AA291-AC$4)</f>
        <v>0</v>
      </c>
      <c r="AC291" s="41">
        <f>Y291+AB291</f>
        <v>0</v>
      </c>
      <c r="AD291" s="41">
        <f>MAX(0,MIN(AB291,AC291-$C291))</f>
        <v>0</v>
      </c>
      <c r="AE291" s="41">
        <f>AH290*(1+AF$4/12)</f>
        <v>0</v>
      </c>
      <c r="AF291" s="41">
        <f>MAX(0,AE291-AG$4)</f>
        <v>0</v>
      </c>
      <c r="AG291" s="41">
        <f>AC291+AF291</f>
        <v>0</v>
      </c>
      <c r="AH291" s="41">
        <f>MAX(0,MIN(AF291,AG291-$C291))</f>
        <v>0</v>
      </c>
      <c r="AI291" s="41">
        <f>AL290*(1+AJ$4/12)</f>
        <v>0</v>
      </c>
      <c r="AJ291" s="41">
        <f>MAX(0,AI291-AK$4)</f>
        <v>0</v>
      </c>
      <c r="AK291" s="41">
        <f>AG291+AJ291</f>
        <v>0</v>
      </c>
      <c r="AL291" s="41">
        <f>MAX(0,MIN(AJ291,AK291-$C291))</f>
        <v>0</v>
      </c>
      <c r="AM291" s="41">
        <f>AP290*(1+AN$4/12)</f>
        <v>0</v>
      </c>
      <c r="AN291" s="41">
        <f>MAX(0,AM291-AO$4)</f>
        <v>0</v>
      </c>
      <c r="AO291" s="41">
        <f>AK291+AN291</f>
        <v>0</v>
      </c>
      <c r="AP291" s="41">
        <f>MAX(0,MIN(AN291,AO291-$C291))</f>
        <v>0</v>
      </c>
      <c r="AQ291" s="41">
        <f>AT290*(1+AR$4/12)</f>
        <v>0</v>
      </c>
      <c r="AR291" s="41">
        <f>MAX(0,AQ291-AS$4)</f>
        <v>0</v>
      </c>
      <c r="AS291" s="41">
        <f>AO291+AR291</f>
        <v>0</v>
      </c>
      <c r="AT291" s="41">
        <f>MAX(0,MIN(AR291,AS291-$C291))</f>
        <v>0</v>
      </c>
    </row>
    <row r="292">
      <c r="A292" s="40" t="n">
        <v>286</v>
      </c>
      <c r="B292" s="40" t="str">
        <f>CHOOSE(MONTH(EDATE('4 Дългове'!$D$20,A292-1)),"януари","февруари","март","април","май","юни","юли","август","септември","октомври","ноември","декември")&amp;" "&amp;YEAR(EDATE('4 Дългове'!$D$20,A292-1))&amp;" г."</f>
        <v>август 2050 г.</v>
      </c>
      <c r="C292" s="41">
        <f>$C$4-(G292+K292+O292+S292+W292+AA292+AE292+AI292+AM292+AQ292)+(H292+L292+P292+T292+X292+AB292+AF292+AJ292+AN292+AR292)</f>
        <v>470</v>
      </c>
      <c r="D292" s="41">
        <f>(G292+K292+O292+S292+W292+AA292+AE292+AI292+AM292+AQ292)-(J291+N291+R291+V291+Z291+AD291+AH291+AL291+AP291+AT291)</f>
        <v>0</v>
      </c>
      <c r="E292" s="41">
        <f>J292+N292+R292+V292+Z292+AD292+AH292+AL292+AP292+AT292</f>
        <v>0</v>
      </c>
      <c r="F292" s="40" t="str">
        <f>IF(AND(E292&lt;0.005,E291&gt;=0.005),A292,"")</f>
        <v/>
      </c>
      <c r="G292" s="41">
        <f>J291*(1+H$4/12)</f>
        <v>0</v>
      </c>
      <c r="H292" s="41">
        <f>MAX(0,G292-I$4)</f>
        <v>0</v>
      </c>
      <c r="I292" s="41">
        <f>H292</f>
        <v>0</v>
      </c>
      <c r="J292" s="41">
        <f>MAX(0,MIN(H292,I292-$C292))</f>
        <v>0</v>
      </c>
      <c r="K292" s="41">
        <f>N291*(1+L$4/12)</f>
        <v>0</v>
      </c>
      <c r="L292" s="41">
        <f>MAX(0,K292-M$4)</f>
        <v>0</v>
      </c>
      <c r="M292" s="41">
        <f>I292+L292</f>
        <v>0</v>
      </c>
      <c r="N292" s="41">
        <f>MAX(0,MIN(L292,M292-$C292))</f>
        <v>0</v>
      </c>
      <c r="O292" s="41">
        <f>R291*(1+P$4/12)</f>
        <v>0</v>
      </c>
      <c r="P292" s="41">
        <f>MAX(0,O292-Q$4)</f>
        <v>0</v>
      </c>
      <c r="Q292" s="41">
        <f>M292+P292</f>
        <v>0</v>
      </c>
      <c r="R292" s="41">
        <f>MAX(0,MIN(P292,Q292-$C292))</f>
        <v>0</v>
      </c>
      <c r="S292" s="41">
        <f>V291*(1+T$4/12)</f>
        <v>0</v>
      </c>
      <c r="T292" s="41">
        <f>MAX(0,S292-U$4)</f>
        <v>0</v>
      </c>
      <c r="U292" s="41">
        <f>Q292+T292</f>
        <v>0</v>
      </c>
      <c r="V292" s="41">
        <f>MAX(0,MIN(T292,U292-$C292))</f>
        <v>0</v>
      </c>
      <c r="W292" s="41">
        <f>Z291*(1+X$4/12)</f>
        <v>0</v>
      </c>
      <c r="X292" s="41">
        <f>MAX(0,W292-Y$4)</f>
        <v>0</v>
      </c>
      <c r="Y292" s="41">
        <f>U292+X292</f>
        <v>0</v>
      </c>
      <c r="Z292" s="41">
        <f>MAX(0,MIN(X292,Y292-$C292))</f>
        <v>0</v>
      </c>
      <c r="AA292" s="41">
        <f>AD291*(1+AB$4/12)</f>
        <v>0</v>
      </c>
      <c r="AB292" s="41">
        <f>MAX(0,AA292-AC$4)</f>
        <v>0</v>
      </c>
      <c r="AC292" s="41">
        <f>Y292+AB292</f>
        <v>0</v>
      </c>
      <c r="AD292" s="41">
        <f>MAX(0,MIN(AB292,AC292-$C292))</f>
        <v>0</v>
      </c>
      <c r="AE292" s="41">
        <f>AH291*(1+AF$4/12)</f>
        <v>0</v>
      </c>
      <c r="AF292" s="41">
        <f>MAX(0,AE292-AG$4)</f>
        <v>0</v>
      </c>
      <c r="AG292" s="41">
        <f>AC292+AF292</f>
        <v>0</v>
      </c>
      <c r="AH292" s="41">
        <f>MAX(0,MIN(AF292,AG292-$C292))</f>
        <v>0</v>
      </c>
      <c r="AI292" s="41">
        <f>AL291*(1+AJ$4/12)</f>
        <v>0</v>
      </c>
      <c r="AJ292" s="41">
        <f>MAX(0,AI292-AK$4)</f>
        <v>0</v>
      </c>
      <c r="AK292" s="41">
        <f>AG292+AJ292</f>
        <v>0</v>
      </c>
      <c r="AL292" s="41">
        <f>MAX(0,MIN(AJ292,AK292-$C292))</f>
        <v>0</v>
      </c>
      <c r="AM292" s="41">
        <f>AP291*(1+AN$4/12)</f>
        <v>0</v>
      </c>
      <c r="AN292" s="41">
        <f>MAX(0,AM292-AO$4)</f>
        <v>0</v>
      </c>
      <c r="AO292" s="41">
        <f>AK292+AN292</f>
        <v>0</v>
      </c>
      <c r="AP292" s="41">
        <f>MAX(0,MIN(AN292,AO292-$C292))</f>
        <v>0</v>
      </c>
      <c r="AQ292" s="41">
        <f>AT291*(1+AR$4/12)</f>
        <v>0</v>
      </c>
      <c r="AR292" s="41">
        <f>MAX(0,AQ292-AS$4)</f>
        <v>0</v>
      </c>
      <c r="AS292" s="41">
        <f>AO292+AR292</f>
        <v>0</v>
      </c>
      <c r="AT292" s="41">
        <f>MAX(0,MIN(AR292,AS292-$C292))</f>
        <v>0</v>
      </c>
    </row>
    <row r="293">
      <c r="A293" s="40" t="n">
        <v>287</v>
      </c>
      <c r="B293" s="40" t="str">
        <f>CHOOSE(MONTH(EDATE('4 Дългове'!$D$20,A293-1)),"януари","февруари","март","април","май","юни","юли","август","септември","октомври","ноември","декември")&amp;" "&amp;YEAR(EDATE('4 Дългове'!$D$20,A293-1))&amp;" г."</f>
        <v>септември 2050 г.</v>
      </c>
      <c r="C293" s="41">
        <f>$C$4-(G293+K293+O293+S293+W293+AA293+AE293+AI293+AM293+AQ293)+(H293+L293+P293+T293+X293+AB293+AF293+AJ293+AN293+AR293)</f>
        <v>470</v>
      </c>
      <c r="D293" s="41">
        <f>(G293+K293+O293+S293+W293+AA293+AE293+AI293+AM293+AQ293)-(J292+N292+R292+V292+Z292+AD292+AH292+AL292+AP292+AT292)</f>
        <v>0</v>
      </c>
      <c r="E293" s="41">
        <f>J293+N293+R293+V293+Z293+AD293+AH293+AL293+AP293+AT293</f>
        <v>0</v>
      </c>
      <c r="F293" s="40" t="str">
        <f>IF(AND(E293&lt;0.005,E292&gt;=0.005),A293,"")</f>
        <v/>
      </c>
      <c r="G293" s="41">
        <f>J292*(1+H$4/12)</f>
        <v>0</v>
      </c>
      <c r="H293" s="41">
        <f>MAX(0,G293-I$4)</f>
        <v>0</v>
      </c>
      <c r="I293" s="41">
        <f>H293</f>
        <v>0</v>
      </c>
      <c r="J293" s="41">
        <f>MAX(0,MIN(H293,I293-$C293))</f>
        <v>0</v>
      </c>
      <c r="K293" s="41">
        <f>N292*(1+L$4/12)</f>
        <v>0</v>
      </c>
      <c r="L293" s="41">
        <f>MAX(0,K293-M$4)</f>
        <v>0</v>
      </c>
      <c r="M293" s="41">
        <f>I293+L293</f>
        <v>0</v>
      </c>
      <c r="N293" s="41">
        <f>MAX(0,MIN(L293,M293-$C293))</f>
        <v>0</v>
      </c>
      <c r="O293" s="41">
        <f>R292*(1+P$4/12)</f>
        <v>0</v>
      </c>
      <c r="P293" s="41">
        <f>MAX(0,O293-Q$4)</f>
        <v>0</v>
      </c>
      <c r="Q293" s="41">
        <f>M293+P293</f>
        <v>0</v>
      </c>
      <c r="R293" s="41">
        <f>MAX(0,MIN(P293,Q293-$C293))</f>
        <v>0</v>
      </c>
      <c r="S293" s="41">
        <f>V292*(1+T$4/12)</f>
        <v>0</v>
      </c>
      <c r="T293" s="41">
        <f>MAX(0,S293-U$4)</f>
        <v>0</v>
      </c>
      <c r="U293" s="41">
        <f>Q293+T293</f>
        <v>0</v>
      </c>
      <c r="V293" s="41">
        <f>MAX(0,MIN(T293,U293-$C293))</f>
        <v>0</v>
      </c>
      <c r="W293" s="41">
        <f>Z292*(1+X$4/12)</f>
        <v>0</v>
      </c>
      <c r="X293" s="41">
        <f>MAX(0,W293-Y$4)</f>
        <v>0</v>
      </c>
      <c r="Y293" s="41">
        <f>U293+X293</f>
        <v>0</v>
      </c>
      <c r="Z293" s="41">
        <f>MAX(0,MIN(X293,Y293-$C293))</f>
        <v>0</v>
      </c>
      <c r="AA293" s="41">
        <f>AD292*(1+AB$4/12)</f>
        <v>0</v>
      </c>
      <c r="AB293" s="41">
        <f>MAX(0,AA293-AC$4)</f>
        <v>0</v>
      </c>
      <c r="AC293" s="41">
        <f>Y293+AB293</f>
        <v>0</v>
      </c>
      <c r="AD293" s="41">
        <f>MAX(0,MIN(AB293,AC293-$C293))</f>
        <v>0</v>
      </c>
      <c r="AE293" s="41">
        <f>AH292*(1+AF$4/12)</f>
        <v>0</v>
      </c>
      <c r="AF293" s="41">
        <f>MAX(0,AE293-AG$4)</f>
        <v>0</v>
      </c>
      <c r="AG293" s="41">
        <f>AC293+AF293</f>
        <v>0</v>
      </c>
      <c r="AH293" s="41">
        <f>MAX(0,MIN(AF293,AG293-$C293))</f>
        <v>0</v>
      </c>
      <c r="AI293" s="41">
        <f>AL292*(1+AJ$4/12)</f>
        <v>0</v>
      </c>
      <c r="AJ293" s="41">
        <f>MAX(0,AI293-AK$4)</f>
        <v>0</v>
      </c>
      <c r="AK293" s="41">
        <f>AG293+AJ293</f>
        <v>0</v>
      </c>
      <c r="AL293" s="41">
        <f>MAX(0,MIN(AJ293,AK293-$C293))</f>
        <v>0</v>
      </c>
      <c r="AM293" s="41">
        <f>AP292*(1+AN$4/12)</f>
        <v>0</v>
      </c>
      <c r="AN293" s="41">
        <f>MAX(0,AM293-AO$4)</f>
        <v>0</v>
      </c>
      <c r="AO293" s="41">
        <f>AK293+AN293</f>
        <v>0</v>
      </c>
      <c r="AP293" s="41">
        <f>MAX(0,MIN(AN293,AO293-$C293))</f>
        <v>0</v>
      </c>
      <c r="AQ293" s="41">
        <f>AT292*(1+AR$4/12)</f>
        <v>0</v>
      </c>
      <c r="AR293" s="41">
        <f>MAX(0,AQ293-AS$4)</f>
        <v>0</v>
      </c>
      <c r="AS293" s="41">
        <f>AO293+AR293</f>
        <v>0</v>
      </c>
      <c r="AT293" s="41">
        <f>MAX(0,MIN(AR293,AS293-$C293))</f>
        <v>0</v>
      </c>
    </row>
    <row r="294">
      <c r="A294" s="40" t="n">
        <v>288</v>
      </c>
      <c r="B294" s="40" t="str">
        <f>CHOOSE(MONTH(EDATE('4 Дългове'!$D$20,A294-1)),"януари","февруари","март","април","май","юни","юли","август","септември","октомври","ноември","декември")&amp;" "&amp;YEAR(EDATE('4 Дългове'!$D$20,A294-1))&amp;" г."</f>
        <v>октомври 2050 г.</v>
      </c>
      <c r="C294" s="41">
        <f>$C$4-(G294+K294+O294+S294+W294+AA294+AE294+AI294+AM294+AQ294)+(H294+L294+P294+T294+X294+AB294+AF294+AJ294+AN294+AR294)</f>
        <v>470</v>
      </c>
      <c r="D294" s="41">
        <f>(G294+K294+O294+S294+W294+AA294+AE294+AI294+AM294+AQ294)-(J293+N293+R293+V293+Z293+AD293+AH293+AL293+AP293+AT293)</f>
        <v>0</v>
      </c>
      <c r="E294" s="41">
        <f>J294+N294+R294+V294+Z294+AD294+AH294+AL294+AP294+AT294</f>
        <v>0</v>
      </c>
      <c r="F294" s="40" t="str">
        <f>IF(AND(E294&lt;0.005,E293&gt;=0.005),A294,"")</f>
        <v/>
      </c>
      <c r="G294" s="41">
        <f>J293*(1+H$4/12)</f>
        <v>0</v>
      </c>
      <c r="H294" s="41">
        <f>MAX(0,G294-I$4)</f>
        <v>0</v>
      </c>
      <c r="I294" s="41">
        <f>H294</f>
        <v>0</v>
      </c>
      <c r="J294" s="41">
        <f>MAX(0,MIN(H294,I294-$C294))</f>
        <v>0</v>
      </c>
      <c r="K294" s="41">
        <f>N293*(1+L$4/12)</f>
        <v>0</v>
      </c>
      <c r="L294" s="41">
        <f>MAX(0,K294-M$4)</f>
        <v>0</v>
      </c>
      <c r="M294" s="41">
        <f>I294+L294</f>
        <v>0</v>
      </c>
      <c r="N294" s="41">
        <f>MAX(0,MIN(L294,M294-$C294))</f>
        <v>0</v>
      </c>
      <c r="O294" s="41">
        <f>R293*(1+P$4/12)</f>
        <v>0</v>
      </c>
      <c r="P294" s="41">
        <f>MAX(0,O294-Q$4)</f>
        <v>0</v>
      </c>
      <c r="Q294" s="41">
        <f>M294+P294</f>
        <v>0</v>
      </c>
      <c r="R294" s="41">
        <f>MAX(0,MIN(P294,Q294-$C294))</f>
        <v>0</v>
      </c>
      <c r="S294" s="41">
        <f>V293*(1+T$4/12)</f>
        <v>0</v>
      </c>
      <c r="T294" s="41">
        <f>MAX(0,S294-U$4)</f>
        <v>0</v>
      </c>
      <c r="U294" s="41">
        <f>Q294+T294</f>
        <v>0</v>
      </c>
      <c r="V294" s="41">
        <f>MAX(0,MIN(T294,U294-$C294))</f>
        <v>0</v>
      </c>
      <c r="W294" s="41">
        <f>Z293*(1+X$4/12)</f>
        <v>0</v>
      </c>
      <c r="X294" s="41">
        <f>MAX(0,W294-Y$4)</f>
        <v>0</v>
      </c>
      <c r="Y294" s="41">
        <f>U294+X294</f>
        <v>0</v>
      </c>
      <c r="Z294" s="41">
        <f>MAX(0,MIN(X294,Y294-$C294))</f>
        <v>0</v>
      </c>
      <c r="AA294" s="41">
        <f>AD293*(1+AB$4/12)</f>
        <v>0</v>
      </c>
      <c r="AB294" s="41">
        <f>MAX(0,AA294-AC$4)</f>
        <v>0</v>
      </c>
      <c r="AC294" s="41">
        <f>Y294+AB294</f>
        <v>0</v>
      </c>
      <c r="AD294" s="41">
        <f>MAX(0,MIN(AB294,AC294-$C294))</f>
        <v>0</v>
      </c>
      <c r="AE294" s="41">
        <f>AH293*(1+AF$4/12)</f>
        <v>0</v>
      </c>
      <c r="AF294" s="41">
        <f>MAX(0,AE294-AG$4)</f>
        <v>0</v>
      </c>
      <c r="AG294" s="41">
        <f>AC294+AF294</f>
        <v>0</v>
      </c>
      <c r="AH294" s="41">
        <f>MAX(0,MIN(AF294,AG294-$C294))</f>
        <v>0</v>
      </c>
      <c r="AI294" s="41">
        <f>AL293*(1+AJ$4/12)</f>
        <v>0</v>
      </c>
      <c r="AJ294" s="41">
        <f>MAX(0,AI294-AK$4)</f>
        <v>0</v>
      </c>
      <c r="AK294" s="41">
        <f>AG294+AJ294</f>
        <v>0</v>
      </c>
      <c r="AL294" s="41">
        <f>MAX(0,MIN(AJ294,AK294-$C294))</f>
        <v>0</v>
      </c>
      <c r="AM294" s="41">
        <f>AP293*(1+AN$4/12)</f>
        <v>0</v>
      </c>
      <c r="AN294" s="41">
        <f>MAX(0,AM294-AO$4)</f>
        <v>0</v>
      </c>
      <c r="AO294" s="41">
        <f>AK294+AN294</f>
        <v>0</v>
      </c>
      <c r="AP294" s="41">
        <f>MAX(0,MIN(AN294,AO294-$C294))</f>
        <v>0</v>
      </c>
      <c r="AQ294" s="41">
        <f>AT293*(1+AR$4/12)</f>
        <v>0</v>
      </c>
      <c r="AR294" s="41">
        <f>MAX(0,AQ294-AS$4)</f>
        <v>0</v>
      </c>
      <c r="AS294" s="41">
        <f>AO294+AR294</f>
        <v>0</v>
      </c>
      <c r="AT294" s="41">
        <f>MAX(0,MIN(AR294,AS294-$C294))</f>
        <v>0</v>
      </c>
    </row>
    <row r="295">
      <c r="A295" s="40" t="n">
        <v>289</v>
      </c>
      <c r="B295" s="40" t="str">
        <f>CHOOSE(MONTH(EDATE('4 Дългове'!$D$20,A295-1)),"януари","февруари","март","април","май","юни","юли","август","септември","октомври","ноември","декември")&amp;" "&amp;YEAR(EDATE('4 Дългове'!$D$20,A295-1))&amp;" г."</f>
        <v>ноември 2050 г.</v>
      </c>
      <c r="C295" s="41">
        <f>$C$4-(G295+K295+O295+S295+W295+AA295+AE295+AI295+AM295+AQ295)+(H295+L295+P295+T295+X295+AB295+AF295+AJ295+AN295+AR295)</f>
        <v>470</v>
      </c>
      <c r="D295" s="41">
        <f>(G295+K295+O295+S295+W295+AA295+AE295+AI295+AM295+AQ295)-(J294+N294+R294+V294+Z294+AD294+AH294+AL294+AP294+AT294)</f>
        <v>0</v>
      </c>
      <c r="E295" s="41">
        <f>J295+N295+R295+V295+Z295+AD295+AH295+AL295+AP295+AT295</f>
        <v>0</v>
      </c>
      <c r="F295" s="40" t="str">
        <f>IF(AND(E295&lt;0.005,E294&gt;=0.005),A295,"")</f>
        <v/>
      </c>
      <c r="G295" s="41">
        <f>J294*(1+H$4/12)</f>
        <v>0</v>
      </c>
      <c r="H295" s="41">
        <f>MAX(0,G295-I$4)</f>
        <v>0</v>
      </c>
      <c r="I295" s="41">
        <f>H295</f>
        <v>0</v>
      </c>
      <c r="J295" s="41">
        <f>MAX(0,MIN(H295,I295-$C295))</f>
        <v>0</v>
      </c>
      <c r="K295" s="41">
        <f>N294*(1+L$4/12)</f>
        <v>0</v>
      </c>
      <c r="L295" s="41">
        <f>MAX(0,K295-M$4)</f>
        <v>0</v>
      </c>
      <c r="M295" s="41">
        <f>I295+L295</f>
        <v>0</v>
      </c>
      <c r="N295" s="41">
        <f>MAX(0,MIN(L295,M295-$C295))</f>
        <v>0</v>
      </c>
      <c r="O295" s="41">
        <f>R294*(1+P$4/12)</f>
        <v>0</v>
      </c>
      <c r="P295" s="41">
        <f>MAX(0,O295-Q$4)</f>
        <v>0</v>
      </c>
      <c r="Q295" s="41">
        <f>M295+P295</f>
        <v>0</v>
      </c>
      <c r="R295" s="41">
        <f>MAX(0,MIN(P295,Q295-$C295))</f>
        <v>0</v>
      </c>
      <c r="S295" s="41">
        <f>V294*(1+T$4/12)</f>
        <v>0</v>
      </c>
      <c r="T295" s="41">
        <f>MAX(0,S295-U$4)</f>
        <v>0</v>
      </c>
      <c r="U295" s="41">
        <f>Q295+T295</f>
        <v>0</v>
      </c>
      <c r="V295" s="41">
        <f>MAX(0,MIN(T295,U295-$C295))</f>
        <v>0</v>
      </c>
      <c r="W295" s="41">
        <f>Z294*(1+X$4/12)</f>
        <v>0</v>
      </c>
      <c r="X295" s="41">
        <f>MAX(0,W295-Y$4)</f>
        <v>0</v>
      </c>
      <c r="Y295" s="41">
        <f>U295+X295</f>
        <v>0</v>
      </c>
      <c r="Z295" s="41">
        <f>MAX(0,MIN(X295,Y295-$C295))</f>
        <v>0</v>
      </c>
      <c r="AA295" s="41">
        <f>AD294*(1+AB$4/12)</f>
        <v>0</v>
      </c>
      <c r="AB295" s="41">
        <f>MAX(0,AA295-AC$4)</f>
        <v>0</v>
      </c>
      <c r="AC295" s="41">
        <f>Y295+AB295</f>
        <v>0</v>
      </c>
      <c r="AD295" s="41">
        <f>MAX(0,MIN(AB295,AC295-$C295))</f>
        <v>0</v>
      </c>
      <c r="AE295" s="41">
        <f>AH294*(1+AF$4/12)</f>
        <v>0</v>
      </c>
      <c r="AF295" s="41">
        <f>MAX(0,AE295-AG$4)</f>
        <v>0</v>
      </c>
      <c r="AG295" s="41">
        <f>AC295+AF295</f>
        <v>0</v>
      </c>
      <c r="AH295" s="41">
        <f>MAX(0,MIN(AF295,AG295-$C295))</f>
        <v>0</v>
      </c>
      <c r="AI295" s="41">
        <f>AL294*(1+AJ$4/12)</f>
        <v>0</v>
      </c>
      <c r="AJ295" s="41">
        <f>MAX(0,AI295-AK$4)</f>
        <v>0</v>
      </c>
      <c r="AK295" s="41">
        <f>AG295+AJ295</f>
        <v>0</v>
      </c>
      <c r="AL295" s="41">
        <f>MAX(0,MIN(AJ295,AK295-$C295))</f>
        <v>0</v>
      </c>
      <c r="AM295" s="41">
        <f>AP294*(1+AN$4/12)</f>
        <v>0</v>
      </c>
      <c r="AN295" s="41">
        <f>MAX(0,AM295-AO$4)</f>
        <v>0</v>
      </c>
      <c r="AO295" s="41">
        <f>AK295+AN295</f>
        <v>0</v>
      </c>
      <c r="AP295" s="41">
        <f>MAX(0,MIN(AN295,AO295-$C295))</f>
        <v>0</v>
      </c>
      <c r="AQ295" s="41">
        <f>AT294*(1+AR$4/12)</f>
        <v>0</v>
      </c>
      <c r="AR295" s="41">
        <f>MAX(0,AQ295-AS$4)</f>
        <v>0</v>
      </c>
      <c r="AS295" s="41">
        <f>AO295+AR295</f>
        <v>0</v>
      </c>
      <c r="AT295" s="41">
        <f>MAX(0,MIN(AR295,AS295-$C295))</f>
        <v>0</v>
      </c>
    </row>
    <row r="296">
      <c r="A296" s="40" t="n">
        <v>290</v>
      </c>
      <c r="B296" s="40" t="str">
        <f>CHOOSE(MONTH(EDATE('4 Дългове'!$D$20,A296-1)),"януари","февруари","март","април","май","юни","юли","август","септември","октомври","ноември","декември")&amp;" "&amp;YEAR(EDATE('4 Дългове'!$D$20,A296-1))&amp;" г."</f>
        <v>декември 2050 г.</v>
      </c>
      <c r="C296" s="41">
        <f>$C$4-(G296+K296+O296+S296+W296+AA296+AE296+AI296+AM296+AQ296)+(H296+L296+P296+T296+X296+AB296+AF296+AJ296+AN296+AR296)</f>
        <v>470</v>
      </c>
      <c r="D296" s="41">
        <f>(G296+K296+O296+S296+W296+AA296+AE296+AI296+AM296+AQ296)-(J295+N295+R295+V295+Z295+AD295+AH295+AL295+AP295+AT295)</f>
        <v>0</v>
      </c>
      <c r="E296" s="41">
        <f>J296+N296+R296+V296+Z296+AD296+AH296+AL296+AP296+AT296</f>
        <v>0</v>
      </c>
      <c r="F296" s="40" t="str">
        <f>IF(AND(E296&lt;0.005,E295&gt;=0.005),A296,"")</f>
        <v/>
      </c>
      <c r="G296" s="41">
        <f>J295*(1+H$4/12)</f>
        <v>0</v>
      </c>
      <c r="H296" s="41">
        <f>MAX(0,G296-I$4)</f>
        <v>0</v>
      </c>
      <c r="I296" s="41">
        <f>H296</f>
        <v>0</v>
      </c>
      <c r="J296" s="41">
        <f>MAX(0,MIN(H296,I296-$C296))</f>
        <v>0</v>
      </c>
      <c r="K296" s="41">
        <f>N295*(1+L$4/12)</f>
        <v>0</v>
      </c>
      <c r="L296" s="41">
        <f>MAX(0,K296-M$4)</f>
        <v>0</v>
      </c>
      <c r="M296" s="41">
        <f>I296+L296</f>
        <v>0</v>
      </c>
      <c r="N296" s="41">
        <f>MAX(0,MIN(L296,M296-$C296))</f>
        <v>0</v>
      </c>
      <c r="O296" s="41">
        <f>R295*(1+P$4/12)</f>
        <v>0</v>
      </c>
      <c r="P296" s="41">
        <f>MAX(0,O296-Q$4)</f>
        <v>0</v>
      </c>
      <c r="Q296" s="41">
        <f>M296+P296</f>
        <v>0</v>
      </c>
      <c r="R296" s="41">
        <f>MAX(0,MIN(P296,Q296-$C296))</f>
        <v>0</v>
      </c>
      <c r="S296" s="41">
        <f>V295*(1+T$4/12)</f>
        <v>0</v>
      </c>
      <c r="T296" s="41">
        <f>MAX(0,S296-U$4)</f>
        <v>0</v>
      </c>
      <c r="U296" s="41">
        <f>Q296+T296</f>
        <v>0</v>
      </c>
      <c r="V296" s="41">
        <f>MAX(0,MIN(T296,U296-$C296))</f>
        <v>0</v>
      </c>
      <c r="W296" s="41">
        <f>Z295*(1+X$4/12)</f>
        <v>0</v>
      </c>
      <c r="X296" s="41">
        <f>MAX(0,W296-Y$4)</f>
        <v>0</v>
      </c>
      <c r="Y296" s="41">
        <f>U296+X296</f>
        <v>0</v>
      </c>
      <c r="Z296" s="41">
        <f>MAX(0,MIN(X296,Y296-$C296))</f>
        <v>0</v>
      </c>
      <c r="AA296" s="41">
        <f>AD295*(1+AB$4/12)</f>
        <v>0</v>
      </c>
      <c r="AB296" s="41">
        <f>MAX(0,AA296-AC$4)</f>
        <v>0</v>
      </c>
      <c r="AC296" s="41">
        <f>Y296+AB296</f>
        <v>0</v>
      </c>
      <c r="AD296" s="41">
        <f>MAX(0,MIN(AB296,AC296-$C296))</f>
        <v>0</v>
      </c>
      <c r="AE296" s="41">
        <f>AH295*(1+AF$4/12)</f>
        <v>0</v>
      </c>
      <c r="AF296" s="41">
        <f>MAX(0,AE296-AG$4)</f>
        <v>0</v>
      </c>
      <c r="AG296" s="41">
        <f>AC296+AF296</f>
        <v>0</v>
      </c>
      <c r="AH296" s="41">
        <f>MAX(0,MIN(AF296,AG296-$C296))</f>
        <v>0</v>
      </c>
      <c r="AI296" s="41">
        <f>AL295*(1+AJ$4/12)</f>
        <v>0</v>
      </c>
      <c r="AJ296" s="41">
        <f>MAX(0,AI296-AK$4)</f>
        <v>0</v>
      </c>
      <c r="AK296" s="41">
        <f>AG296+AJ296</f>
        <v>0</v>
      </c>
      <c r="AL296" s="41">
        <f>MAX(0,MIN(AJ296,AK296-$C296))</f>
        <v>0</v>
      </c>
      <c r="AM296" s="41">
        <f>AP295*(1+AN$4/12)</f>
        <v>0</v>
      </c>
      <c r="AN296" s="41">
        <f>MAX(0,AM296-AO$4)</f>
        <v>0</v>
      </c>
      <c r="AO296" s="41">
        <f>AK296+AN296</f>
        <v>0</v>
      </c>
      <c r="AP296" s="41">
        <f>MAX(0,MIN(AN296,AO296-$C296))</f>
        <v>0</v>
      </c>
      <c r="AQ296" s="41">
        <f>AT295*(1+AR$4/12)</f>
        <v>0</v>
      </c>
      <c r="AR296" s="41">
        <f>MAX(0,AQ296-AS$4)</f>
        <v>0</v>
      </c>
      <c r="AS296" s="41">
        <f>AO296+AR296</f>
        <v>0</v>
      </c>
      <c r="AT296" s="41">
        <f>MAX(0,MIN(AR296,AS296-$C296))</f>
        <v>0</v>
      </c>
    </row>
    <row r="297">
      <c r="A297" s="40" t="n">
        <v>291</v>
      </c>
      <c r="B297" s="40" t="str">
        <f>CHOOSE(MONTH(EDATE('4 Дългове'!$D$20,A297-1)),"януари","февруари","март","април","май","юни","юли","август","септември","октомври","ноември","декември")&amp;" "&amp;YEAR(EDATE('4 Дългове'!$D$20,A297-1))&amp;" г."</f>
        <v>януари 2051 г.</v>
      </c>
      <c r="C297" s="41">
        <f>$C$4-(G297+K297+O297+S297+W297+AA297+AE297+AI297+AM297+AQ297)+(H297+L297+P297+T297+X297+AB297+AF297+AJ297+AN297+AR297)</f>
        <v>470</v>
      </c>
      <c r="D297" s="41">
        <f>(G297+K297+O297+S297+W297+AA297+AE297+AI297+AM297+AQ297)-(J296+N296+R296+V296+Z296+AD296+AH296+AL296+AP296+AT296)</f>
        <v>0</v>
      </c>
      <c r="E297" s="41">
        <f>J297+N297+R297+V297+Z297+AD297+AH297+AL297+AP297+AT297</f>
        <v>0</v>
      </c>
      <c r="F297" s="40" t="str">
        <f>IF(AND(E297&lt;0.005,E296&gt;=0.005),A297,"")</f>
        <v/>
      </c>
      <c r="G297" s="41">
        <f>J296*(1+H$4/12)</f>
        <v>0</v>
      </c>
      <c r="H297" s="41">
        <f>MAX(0,G297-I$4)</f>
        <v>0</v>
      </c>
      <c r="I297" s="41">
        <f>H297</f>
        <v>0</v>
      </c>
      <c r="J297" s="41">
        <f>MAX(0,MIN(H297,I297-$C297))</f>
        <v>0</v>
      </c>
      <c r="K297" s="41">
        <f>N296*(1+L$4/12)</f>
        <v>0</v>
      </c>
      <c r="L297" s="41">
        <f>MAX(0,K297-M$4)</f>
        <v>0</v>
      </c>
      <c r="M297" s="41">
        <f>I297+L297</f>
        <v>0</v>
      </c>
      <c r="N297" s="41">
        <f>MAX(0,MIN(L297,M297-$C297))</f>
        <v>0</v>
      </c>
      <c r="O297" s="41">
        <f>R296*(1+P$4/12)</f>
        <v>0</v>
      </c>
      <c r="P297" s="41">
        <f>MAX(0,O297-Q$4)</f>
        <v>0</v>
      </c>
      <c r="Q297" s="41">
        <f>M297+P297</f>
        <v>0</v>
      </c>
      <c r="R297" s="41">
        <f>MAX(0,MIN(P297,Q297-$C297))</f>
        <v>0</v>
      </c>
      <c r="S297" s="41">
        <f>V296*(1+T$4/12)</f>
        <v>0</v>
      </c>
      <c r="T297" s="41">
        <f>MAX(0,S297-U$4)</f>
        <v>0</v>
      </c>
      <c r="U297" s="41">
        <f>Q297+T297</f>
        <v>0</v>
      </c>
      <c r="V297" s="41">
        <f>MAX(0,MIN(T297,U297-$C297))</f>
        <v>0</v>
      </c>
      <c r="W297" s="41">
        <f>Z296*(1+X$4/12)</f>
        <v>0</v>
      </c>
      <c r="X297" s="41">
        <f>MAX(0,W297-Y$4)</f>
        <v>0</v>
      </c>
      <c r="Y297" s="41">
        <f>U297+X297</f>
        <v>0</v>
      </c>
      <c r="Z297" s="41">
        <f>MAX(0,MIN(X297,Y297-$C297))</f>
        <v>0</v>
      </c>
      <c r="AA297" s="41">
        <f>AD296*(1+AB$4/12)</f>
        <v>0</v>
      </c>
      <c r="AB297" s="41">
        <f>MAX(0,AA297-AC$4)</f>
        <v>0</v>
      </c>
      <c r="AC297" s="41">
        <f>Y297+AB297</f>
        <v>0</v>
      </c>
      <c r="AD297" s="41">
        <f>MAX(0,MIN(AB297,AC297-$C297))</f>
        <v>0</v>
      </c>
      <c r="AE297" s="41">
        <f>AH296*(1+AF$4/12)</f>
        <v>0</v>
      </c>
      <c r="AF297" s="41">
        <f>MAX(0,AE297-AG$4)</f>
        <v>0</v>
      </c>
      <c r="AG297" s="41">
        <f>AC297+AF297</f>
        <v>0</v>
      </c>
      <c r="AH297" s="41">
        <f>MAX(0,MIN(AF297,AG297-$C297))</f>
        <v>0</v>
      </c>
      <c r="AI297" s="41">
        <f>AL296*(1+AJ$4/12)</f>
        <v>0</v>
      </c>
      <c r="AJ297" s="41">
        <f>MAX(0,AI297-AK$4)</f>
        <v>0</v>
      </c>
      <c r="AK297" s="41">
        <f>AG297+AJ297</f>
        <v>0</v>
      </c>
      <c r="AL297" s="41">
        <f>MAX(0,MIN(AJ297,AK297-$C297))</f>
        <v>0</v>
      </c>
      <c r="AM297" s="41">
        <f>AP296*(1+AN$4/12)</f>
        <v>0</v>
      </c>
      <c r="AN297" s="41">
        <f>MAX(0,AM297-AO$4)</f>
        <v>0</v>
      </c>
      <c r="AO297" s="41">
        <f>AK297+AN297</f>
        <v>0</v>
      </c>
      <c r="AP297" s="41">
        <f>MAX(0,MIN(AN297,AO297-$C297))</f>
        <v>0</v>
      </c>
      <c r="AQ297" s="41">
        <f>AT296*(1+AR$4/12)</f>
        <v>0</v>
      </c>
      <c r="AR297" s="41">
        <f>MAX(0,AQ297-AS$4)</f>
        <v>0</v>
      </c>
      <c r="AS297" s="41">
        <f>AO297+AR297</f>
        <v>0</v>
      </c>
      <c r="AT297" s="41">
        <f>MAX(0,MIN(AR297,AS297-$C297))</f>
        <v>0</v>
      </c>
    </row>
    <row r="298">
      <c r="A298" s="40" t="n">
        <v>292</v>
      </c>
      <c r="B298" s="40" t="str">
        <f>CHOOSE(MONTH(EDATE('4 Дългове'!$D$20,A298-1)),"януари","февруари","март","април","май","юни","юли","август","септември","октомври","ноември","декември")&amp;" "&amp;YEAR(EDATE('4 Дългове'!$D$20,A298-1))&amp;" г."</f>
        <v>февруари 2051 г.</v>
      </c>
      <c r="C298" s="41">
        <f>$C$4-(G298+K298+O298+S298+W298+AA298+AE298+AI298+AM298+AQ298)+(H298+L298+P298+T298+X298+AB298+AF298+AJ298+AN298+AR298)</f>
        <v>470</v>
      </c>
      <c r="D298" s="41">
        <f>(G298+K298+O298+S298+W298+AA298+AE298+AI298+AM298+AQ298)-(J297+N297+R297+V297+Z297+AD297+AH297+AL297+AP297+AT297)</f>
        <v>0</v>
      </c>
      <c r="E298" s="41">
        <f>J298+N298+R298+V298+Z298+AD298+AH298+AL298+AP298+AT298</f>
        <v>0</v>
      </c>
      <c r="F298" s="40" t="str">
        <f>IF(AND(E298&lt;0.005,E297&gt;=0.005),A298,"")</f>
        <v/>
      </c>
      <c r="G298" s="41">
        <f>J297*(1+H$4/12)</f>
        <v>0</v>
      </c>
      <c r="H298" s="41">
        <f>MAX(0,G298-I$4)</f>
        <v>0</v>
      </c>
      <c r="I298" s="41">
        <f>H298</f>
        <v>0</v>
      </c>
      <c r="J298" s="41">
        <f>MAX(0,MIN(H298,I298-$C298))</f>
        <v>0</v>
      </c>
      <c r="K298" s="41">
        <f>N297*(1+L$4/12)</f>
        <v>0</v>
      </c>
      <c r="L298" s="41">
        <f>MAX(0,K298-M$4)</f>
        <v>0</v>
      </c>
      <c r="M298" s="41">
        <f>I298+L298</f>
        <v>0</v>
      </c>
      <c r="N298" s="41">
        <f>MAX(0,MIN(L298,M298-$C298))</f>
        <v>0</v>
      </c>
      <c r="O298" s="41">
        <f>R297*(1+P$4/12)</f>
        <v>0</v>
      </c>
      <c r="P298" s="41">
        <f>MAX(0,O298-Q$4)</f>
        <v>0</v>
      </c>
      <c r="Q298" s="41">
        <f>M298+P298</f>
        <v>0</v>
      </c>
      <c r="R298" s="41">
        <f>MAX(0,MIN(P298,Q298-$C298))</f>
        <v>0</v>
      </c>
      <c r="S298" s="41">
        <f>V297*(1+T$4/12)</f>
        <v>0</v>
      </c>
      <c r="T298" s="41">
        <f>MAX(0,S298-U$4)</f>
        <v>0</v>
      </c>
      <c r="U298" s="41">
        <f>Q298+T298</f>
        <v>0</v>
      </c>
      <c r="V298" s="41">
        <f>MAX(0,MIN(T298,U298-$C298))</f>
        <v>0</v>
      </c>
      <c r="W298" s="41">
        <f>Z297*(1+X$4/12)</f>
        <v>0</v>
      </c>
      <c r="X298" s="41">
        <f>MAX(0,W298-Y$4)</f>
        <v>0</v>
      </c>
      <c r="Y298" s="41">
        <f>U298+X298</f>
        <v>0</v>
      </c>
      <c r="Z298" s="41">
        <f>MAX(0,MIN(X298,Y298-$C298))</f>
        <v>0</v>
      </c>
      <c r="AA298" s="41">
        <f>AD297*(1+AB$4/12)</f>
        <v>0</v>
      </c>
      <c r="AB298" s="41">
        <f>MAX(0,AA298-AC$4)</f>
        <v>0</v>
      </c>
      <c r="AC298" s="41">
        <f>Y298+AB298</f>
        <v>0</v>
      </c>
      <c r="AD298" s="41">
        <f>MAX(0,MIN(AB298,AC298-$C298))</f>
        <v>0</v>
      </c>
      <c r="AE298" s="41">
        <f>AH297*(1+AF$4/12)</f>
        <v>0</v>
      </c>
      <c r="AF298" s="41">
        <f>MAX(0,AE298-AG$4)</f>
        <v>0</v>
      </c>
      <c r="AG298" s="41">
        <f>AC298+AF298</f>
        <v>0</v>
      </c>
      <c r="AH298" s="41">
        <f>MAX(0,MIN(AF298,AG298-$C298))</f>
        <v>0</v>
      </c>
      <c r="AI298" s="41">
        <f>AL297*(1+AJ$4/12)</f>
        <v>0</v>
      </c>
      <c r="AJ298" s="41">
        <f>MAX(0,AI298-AK$4)</f>
        <v>0</v>
      </c>
      <c r="AK298" s="41">
        <f>AG298+AJ298</f>
        <v>0</v>
      </c>
      <c r="AL298" s="41">
        <f>MAX(0,MIN(AJ298,AK298-$C298))</f>
        <v>0</v>
      </c>
      <c r="AM298" s="41">
        <f>AP297*(1+AN$4/12)</f>
        <v>0</v>
      </c>
      <c r="AN298" s="41">
        <f>MAX(0,AM298-AO$4)</f>
        <v>0</v>
      </c>
      <c r="AO298" s="41">
        <f>AK298+AN298</f>
        <v>0</v>
      </c>
      <c r="AP298" s="41">
        <f>MAX(0,MIN(AN298,AO298-$C298))</f>
        <v>0</v>
      </c>
      <c r="AQ298" s="41">
        <f>AT297*(1+AR$4/12)</f>
        <v>0</v>
      </c>
      <c r="AR298" s="41">
        <f>MAX(0,AQ298-AS$4)</f>
        <v>0</v>
      </c>
      <c r="AS298" s="41">
        <f>AO298+AR298</f>
        <v>0</v>
      </c>
      <c r="AT298" s="41">
        <f>MAX(0,MIN(AR298,AS298-$C298))</f>
        <v>0</v>
      </c>
    </row>
    <row r="299">
      <c r="A299" s="40" t="n">
        <v>293</v>
      </c>
      <c r="B299" s="40" t="str">
        <f>CHOOSE(MONTH(EDATE('4 Дългове'!$D$20,A299-1)),"януари","февруари","март","април","май","юни","юли","август","септември","октомври","ноември","декември")&amp;" "&amp;YEAR(EDATE('4 Дългове'!$D$20,A299-1))&amp;" г."</f>
        <v>март 2051 г.</v>
      </c>
      <c r="C299" s="41">
        <f>$C$4-(G299+K299+O299+S299+W299+AA299+AE299+AI299+AM299+AQ299)+(H299+L299+P299+T299+X299+AB299+AF299+AJ299+AN299+AR299)</f>
        <v>470</v>
      </c>
      <c r="D299" s="41">
        <f>(G299+K299+O299+S299+W299+AA299+AE299+AI299+AM299+AQ299)-(J298+N298+R298+V298+Z298+AD298+AH298+AL298+AP298+AT298)</f>
        <v>0</v>
      </c>
      <c r="E299" s="41">
        <f>J299+N299+R299+V299+Z299+AD299+AH299+AL299+AP299+AT299</f>
        <v>0</v>
      </c>
      <c r="F299" s="40" t="str">
        <f>IF(AND(E299&lt;0.005,E298&gt;=0.005),A299,"")</f>
        <v/>
      </c>
      <c r="G299" s="41">
        <f>J298*(1+H$4/12)</f>
        <v>0</v>
      </c>
      <c r="H299" s="41">
        <f>MAX(0,G299-I$4)</f>
        <v>0</v>
      </c>
      <c r="I299" s="41">
        <f>H299</f>
        <v>0</v>
      </c>
      <c r="J299" s="41">
        <f>MAX(0,MIN(H299,I299-$C299))</f>
        <v>0</v>
      </c>
      <c r="K299" s="41">
        <f>N298*(1+L$4/12)</f>
        <v>0</v>
      </c>
      <c r="L299" s="41">
        <f>MAX(0,K299-M$4)</f>
        <v>0</v>
      </c>
      <c r="M299" s="41">
        <f>I299+L299</f>
        <v>0</v>
      </c>
      <c r="N299" s="41">
        <f>MAX(0,MIN(L299,M299-$C299))</f>
        <v>0</v>
      </c>
      <c r="O299" s="41">
        <f>R298*(1+P$4/12)</f>
        <v>0</v>
      </c>
      <c r="P299" s="41">
        <f>MAX(0,O299-Q$4)</f>
        <v>0</v>
      </c>
      <c r="Q299" s="41">
        <f>M299+P299</f>
        <v>0</v>
      </c>
      <c r="R299" s="41">
        <f>MAX(0,MIN(P299,Q299-$C299))</f>
        <v>0</v>
      </c>
      <c r="S299" s="41">
        <f>V298*(1+T$4/12)</f>
        <v>0</v>
      </c>
      <c r="T299" s="41">
        <f>MAX(0,S299-U$4)</f>
        <v>0</v>
      </c>
      <c r="U299" s="41">
        <f>Q299+T299</f>
        <v>0</v>
      </c>
      <c r="V299" s="41">
        <f>MAX(0,MIN(T299,U299-$C299))</f>
        <v>0</v>
      </c>
      <c r="W299" s="41">
        <f>Z298*(1+X$4/12)</f>
        <v>0</v>
      </c>
      <c r="X299" s="41">
        <f>MAX(0,W299-Y$4)</f>
        <v>0</v>
      </c>
      <c r="Y299" s="41">
        <f>U299+X299</f>
        <v>0</v>
      </c>
      <c r="Z299" s="41">
        <f>MAX(0,MIN(X299,Y299-$C299))</f>
        <v>0</v>
      </c>
      <c r="AA299" s="41">
        <f>AD298*(1+AB$4/12)</f>
        <v>0</v>
      </c>
      <c r="AB299" s="41">
        <f>MAX(0,AA299-AC$4)</f>
        <v>0</v>
      </c>
      <c r="AC299" s="41">
        <f>Y299+AB299</f>
        <v>0</v>
      </c>
      <c r="AD299" s="41">
        <f>MAX(0,MIN(AB299,AC299-$C299))</f>
        <v>0</v>
      </c>
      <c r="AE299" s="41">
        <f>AH298*(1+AF$4/12)</f>
        <v>0</v>
      </c>
      <c r="AF299" s="41">
        <f>MAX(0,AE299-AG$4)</f>
        <v>0</v>
      </c>
      <c r="AG299" s="41">
        <f>AC299+AF299</f>
        <v>0</v>
      </c>
      <c r="AH299" s="41">
        <f>MAX(0,MIN(AF299,AG299-$C299))</f>
        <v>0</v>
      </c>
      <c r="AI299" s="41">
        <f>AL298*(1+AJ$4/12)</f>
        <v>0</v>
      </c>
      <c r="AJ299" s="41">
        <f>MAX(0,AI299-AK$4)</f>
        <v>0</v>
      </c>
      <c r="AK299" s="41">
        <f>AG299+AJ299</f>
        <v>0</v>
      </c>
      <c r="AL299" s="41">
        <f>MAX(0,MIN(AJ299,AK299-$C299))</f>
        <v>0</v>
      </c>
      <c r="AM299" s="41">
        <f>AP298*(1+AN$4/12)</f>
        <v>0</v>
      </c>
      <c r="AN299" s="41">
        <f>MAX(0,AM299-AO$4)</f>
        <v>0</v>
      </c>
      <c r="AO299" s="41">
        <f>AK299+AN299</f>
        <v>0</v>
      </c>
      <c r="AP299" s="41">
        <f>MAX(0,MIN(AN299,AO299-$C299))</f>
        <v>0</v>
      </c>
      <c r="AQ299" s="41">
        <f>AT298*(1+AR$4/12)</f>
        <v>0</v>
      </c>
      <c r="AR299" s="41">
        <f>MAX(0,AQ299-AS$4)</f>
        <v>0</v>
      </c>
      <c r="AS299" s="41">
        <f>AO299+AR299</f>
        <v>0</v>
      </c>
      <c r="AT299" s="41">
        <f>MAX(0,MIN(AR299,AS299-$C299))</f>
        <v>0</v>
      </c>
    </row>
    <row r="300">
      <c r="A300" s="40" t="n">
        <v>294</v>
      </c>
      <c r="B300" s="40" t="str">
        <f>CHOOSE(MONTH(EDATE('4 Дългове'!$D$20,A300-1)),"януари","февруари","март","април","май","юни","юли","август","септември","октомври","ноември","декември")&amp;" "&amp;YEAR(EDATE('4 Дългове'!$D$20,A300-1))&amp;" г."</f>
        <v>април 2051 г.</v>
      </c>
      <c r="C300" s="41">
        <f>$C$4-(G300+K300+O300+S300+W300+AA300+AE300+AI300+AM300+AQ300)+(H300+L300+P300+T300+X300+AB300+AF300+AJ300+AN300+AR300)</f>
        <v>470</v>
      </c>
      <c r="D300" s="41">
        <f>(G300+K300+O300+S300+W300+AA300+AE300+AI300+AM300+AQ300)-(J299+N299+R299+V299+Z299+AD299+AH299+AL299+AP299+AT299)</f>
        <v>0</v>
      </c>
      <c r="E300" s="41">
        <f>J300+N300+R300+V300+Z300+AD300+AH300+AL300+AP300+AT300</f>
        <v>0</v>
      </c>
      <c r="F300" s="40" t="str">
        <f>IF(AND(E300&lt;0.005,E299&gt;=0.005),A300,"")</f>
        <v/>
      </c>
      <c r="G300" s="41">
        <f>J299*(1+H$4/12)</f>
        <v>0</v>
      </c>
      <c r="H300" s="41">
        <f>MAX(0,G300-I$4)</f>
        <v>0</v>
      </c>
      <c r="I300" s="41">
        <f>H300</f>
        <v>0</v>
      </c>
      <c r="J300" s="41">
        <f>MAX(0,MIN(H300,I300-$C300))</f>
        <v>0</v>
      </c>
      <c r="K300" s="41">
        <f>N299*(1+L$4/12)</f>
        <v>0</v>
      </c>
      <c r="L300" s="41">
        <f>MAX(0,K300-M$4)</f>
        <v>0</v>
      </c>
      <c r="M300" s="41">
        <f>I300+L300</f>
        <v>0</v>
      </c>
      <c r="N300" s="41">
        <f>MAX(0,MIN(L300,M300-$C300))</f>
        <v>0</v>
      </c>
      <c r="O300" s="41">
        <f>R299*(1+P$4/12)</f>
        <v>0</v>
      </c>
      <c r="P300" s="41">
        <f>MAX(0,O300-Q$4)</f>
        <v>0</v>
      </c>
      <c r="Q300" s="41">
        <f>M300+P300</f>
        <v>0</v>
      </c>
      <c r="R300" s="41">
        <f>MAX(0,MIN(P300,Q300-$C300))</f>
        <v>0</v>
      </c>
      <c r="S300" s="41">
        <f>V299*(1+T$4/12)</f>
        <v>0</v>
      </c>
      <c r="T300" s="41">
        <f>MAX(0,S300-U$4)</f>
        <v>0</v>
      </c>
      <c r="U300" s="41">
        <f>Q300+T300</f>
        <v>0</v>
      </c>
      <c r="V300" s="41">
        <f>MAX(0,MIN(T300,U300-$C300))</f>
        <v>0</v>
      </c>
      <c r="W300" s="41">
        <f>Z299*(1+X$4/12)</f>
        <v>0</v>
      </c>
      <c r="X300" s="41">
        <f>MAX(0,W300-Y$4)</f>
        <v>0</v>
      </c>
      <c r="Y300" s="41">
        <f>U300+X300</f>
        <v>0</v>
      </c>
      <c r="Z300" s="41">
        <f>MAX(0,MIN(X300,Y300-$C300))</f>
        <v>0</v>
      </c>
      <c r="AA300" s="41">
        <f>AD299*(1+AB$4/12)</f>
        <v>0</v>
      </c>
      <c r="AB300" s="41">
        <f>MAX(0,AA300-AC$4)</f>
        <v>0</v>
      </c>
      <c r="AC300" s="41">
        <f>Y300+AB300</f>
        <v>0</v>
      </c>
      <c r="AD300" s="41">
        <f>MAX(0,MIN(AB300,AC300-$C300))</f>
        <v>0</v>
      </c>
      <c r="AE300" s="41">
        <f>AH299*(1+AF$4/12)</f>
        <v>0</v>
      </c>
      <c r="AF300" s="41">
        <f>MAX(0,AE300-AG$4)</f>
        <v>0</v>
      </c>
      <c r="AG300" s="41">
        <f>AC300+AF300</f>
        <v>0</v>
      </c>
      <c r="AH300" s="41">
        <f>MAX(0,MIN(AF300,AG300-$C300))</f>
        <v>0</v>
      </c>
      <c r="AI300" s="41">
        <f>AL299*(1+AJ$4/12)</f>
        <v>0</v>
      </c>
      <c r="AJ300" s="41">
        <f>MAX(0,AI300-AK$4)</f>
        <v>0</v>
      </c>
      <c r="AK300" s="41">
        <f>AG300+AJ300</f>
        <v>0</v>
      </c>
      <c r="AL300" s="41">
        <f>MAX(0,MIN(AJ300,AK300-$C300))</f>
        <v>0</v>
      </c>
      <c r="AM300" s="41">
        <f>AP299*(1+AN$4/12)</f>
        <v>0</v>
      </c>
      <c r="AN300" s="41">
        <f>MAX(0,AM300-AO$4)</f>
        <v>0</v>
      </c>
      <c r="AO300" s="41">
        <f>AK300+AN300</f>
        <v>0</v>
      </c>
      <c r="AP300" s="41">
        <f>MAX(0,MIN(AN300,AO300-$C300))</f>
        <v>0</v>
      </c>
      <c r="AQ300" s="41">
        <f>AT299*(1+AR$4/12)</f>
        <v>0</v>
      </c>
      <c r="AR300" s="41">
        <f>MAX(0,AQ300-AS$4)</f>
        <v>0</v>
      </c>
      <c r="AS300" s="41">
        <f>AO300+AR300</f>
        <v>0</v>
      </c>
      <c r="AT300" s="41">
        <f>MAX(0,MIN(AR300,AS300-$C300))</f>
        <v>0</v>
      </c>
    </row>
    <row r="301">
      <c r="A301" s="40" t="n">
        <v>295</v>
      </c>
      <c r="B301" s="40" t="str">
        <f>CHOOSE(MONTH(EDATE('4 Дългове'!$D$20,A301-1)),"януари","февруари","март","април","май","юни","юли","август","септември","октомври","ноември","декември")&amp;" "&amp;YEAR(EDATE('4 Дългове'!$D$20,A301-1))&amp;" г."</f>
        <v>май 2051 г.</v>
      </c>
      <c r="C301" s="41">
        <f>$C$4-(G301+K301+O301+S301+W301+AA301+AE301+AI301+AM301+AQ301)+(H301+L301+P301+T301+X301+AB301+AF301+AJ301+AN301+AR301)</f>
        <v>470</v>
      </c>
      <c r="D301" s="41">
        <f>(G301+K301+O301+S301+W301+AA301+AE301+AI301+AM301+AQ301)-(J300+N300+R300+V300+Z300+AD300+AH300+AL300+AP300+AT300)</f>
        <v>0</v>
      </c>
      <c r="E301" s="41">
        <f>J301+N301+R301+V301+Z301+AD301+AH301+AL301+AP301+AT301</f>
        <v>0</v>
      </c>
      <c r="F301" s="40" t="str">
        <f>IF(AND(E301&lt;0.005,E300&gt;=0.005),A301,"")</f>
        <v/>
      </c>
      <c r="G301" s="41">
        <f>J300*(1+H$4/12)</f>
        <v>0</v>
      </c>
      <c r="H301" s="41">
        <f>MAX(0,G301-I$4)</f>
        <v>0</v>
      </c>
      <c r="I301" s="41">
        <f>H301</f>
        <v>0</v>
      </c>
      <c r="J301" s="41">
        <f>MAX(0,MIN(H301,I301-$C301))</f>
        <v>0</v>
      </c>
      <c r="K301" s="41">
        <f>N300*(1+L$4/12)</f>
        <v>0</v>
      </c>
      <c r="L301" s="41">
        <f>MAX(0,K301-M$4)</f>
        <v>0</v>
      </c>
      <c r="M301" s="41">
        <f>I301+L301</f>
        <v>0</v>
      </c>
      <c r="N301" s="41">
        <f>MAX(0,MIN(L301,M301-$C301))</f>
        <v>0</v>
      </c>
      <c r="O301" s="41">
        <f>R300*(1+P$4/12)</f>
        <v>0</v>
      </c>
      <c r="P301" s="41">
        <f>MAX(0,O301-Q$4)</f>
        <v>0</v>
      </c>
      <c r="Q301" s="41">
        <f>M301+P301</f>
        <v>0</v>
      </c>
      <c r="R301" s="41">
        <f>MAX(0,MIN(P301,Q301-$C301))</f>
        <v>0</v>
      </c>
      <c r="S301" s="41">
        <f>V300*(1+T$4/12)</f>
        <v>0</v>
      </c>
      <c r="T301" s="41">
        <f>MAX(0,S301-U$4)</f>
        <v>0</v>
      </c>
      <c r="U301" s="41">
        <f>Q301+T301</f>
        <v>0</v>
      </c>
      <c r="V301" s="41">
        <f>MAX(0,MIN(T301,U301-$C301))</f>
        <v>0</v>
      </c>
      <c r="W301" s="41">
        <f>Z300*(1+X$4/12)</f>
        <v>0</v>
      </c>
      <c r="X301" s="41">
        <f>MAX(0,W301-Y$4)</f>
        <v>0</v>
      </c>
      <c r="Y301" s="41">
        <f>U301+X301</f>
        <v>0</v>
      </c>
      <c r="Z301" s="41">
        <f>MAX(0,MIN(X301,Y301-$C301))</f>
        <v>0</v>
      </c>
      <c r="AA301" s="41">
        <f>AD300*(1+AB$4/12)</f>
        <v>0</v>
      </c>
      <c r="AB301" s="41">
        <f>MAX(0,AA301-AC$4)</f>
        <v>0</v>
      </c>
      <c r="AC301" s="41">
        <f>Y301+AB301</f>
        <v>0</v>
      </c>
      <c r="AD301" s="41">
        <f>MAX(0,MIN(AB301,AC301-$C301))</f>
        <v>0</v>
      </c>
      <c r="AE301" s="41">
        <f>AH300*(1+AF$4/12)</f>
        <v>0</v>
      </c>
      <c r="AF301" s="41">
        <f>MAX(0,AE301-AG$4)</f>
        <v>0</v>
      </c>
      <c r="AG301" s="41">
        <f>AC301+AF301</f>
        <v>0</v>
      </c>
      <c r="AH301" s="41">
        <f>MAX(0,MIN(AF301,AG301-$C301))</f>
        <v>0</v>
      </c>
      <c r="AI301" s="41">
        <f>AL300*(1+AJ$4/12)</f>
        <v>0</v>
      </c>
      <c r="AJ301" s="41">
        <f>MAX(0,AI301-AK$4)</f>
        <v>0</v>
      </c>
      <c r="AK301" s="41">
        <f>AG301+AJ301</f>
        <v>0</v>
      </c>
      <c r="AL301" s="41">
        <f>MAX(0,MIN(AJ301,AK301-$C301))</f>
        <v>0</v>
      </c>
      <c r="AM301" s="41">
        <f>AP300*(1+AN$4/12)</f>
        <v>0</v>
      </c>
      <c r="AN301" s="41">
        <f>MAX(0,AM301-AO$4)</f>
        <v>0</v>
      </c>
      <c r="AO301" s="41">
        <f>AK301+AN301</f>
        <v>0</v>
      </c>
      <c r="AP301" s="41">
        <f>MAX(0,MIN(AN301,AO301-$C301))</f>
        <v>0</v>
      </c>
      <c r="AQ301" s="41">
        <f>AT300*(1+AR$4/12)</f>
        <v>0</v>
      </c>
      <c r="AR301" s="41">
        <f>MAX(0,AQ301-AS$4)</f>
        <v>0</v>
      </c>
      <c r="AS301" s="41">
        <f>AO301+AR301</f>
        <v>0</v>
      </c>
      <c r="AT301" s="41">
        <f>MAX(0,MIN(AR301,AS301-$C301))</f>
        <v>0</v>
      </c>
    </row>
    <row r="302">
      <c r="A302" s="40" t="n">
        <v>296</v>
      </c>
      <c r="B302" s="40" t="str">
        <f>CHOOSE(MONTH(EDATE('4 Дългове'!$D$20,A302-1)),"януари","февруари","март","април","май","юни","юли","август","септември","октомври","ноември","декември")&amp;" "&amp;YEAR(EDATE('4 Дългове'!$D$20,A302-1))&amp;" г."</f>
        <v>юни 2051 г.</v>
      </c>
      <c r="C302" s="41">
        <f>$C$4-(G302+K302+O302+S302+W302+AA302+AE302+AI302+AM302+AQ302)+(H302+L302+P302+T302+X302+AB302+AF302+AJ302+AN302+AR302)</f>
        <v>470</v>
      </c>
      <c r="D302" s="41">
        <f>(G302+K302+O302+S302+W302+AA302+AE302+AI302+AM302+AQ302)-(J301+N301+R301+V301+Z301+AD301+AH301+AL301+AP301+AT301)</f>
        <v>0</v>
      </c>
      <c r="E302" s="41">
        <f>J302+N302+R302+V302+Z302+AD302+AH302+AL302+AP302+AT302</f>
        <v>0</v>
      </c>
      <c r="F302" s="40" t="str">
        <f>IF(AND(E302&lt;0.005,E301&gt;=0.005),A302,"")</f>
        <v/>
      </c>
      <c r="G302" s="41">
        <f>J301*(1+H$4/12)</f>
        <v>0</v>
      </c>
      <c r="H302" s="41">
        <f>MAX(0,G302-I$4)</f>
        <v>0</v>
      </c>
      <c r="I302" s="41">
        <f>H302</f>
        <v>0</v>
      </c>
      <c r="J302" s="41">
        <f>MAX(0,MIN(H302,I302-$C302))</f>
        <v>0</v>
      </c>
      <c r="K302" s="41">
        <f>N301*(1+L$4/12)</f>
        <v>0</v>
      </c>
      <c r="L302" s="41">
        <f>MAX(0,K302-M$4)</f>
        <v>0</v>
      </c>
      <c r="M302" s="41">
        <f>I302+L302</f>
        <v>0</v>
      </c>
      <c r="N302" s="41">
        <f>MAX(0,MIN(L302,M302-$C302))</f>
        <v>0</v>
      </c>
      <c r="O302" s="41">
        <f>R301*(1+P$4/12)</f>
        <v>0</v>
      </c>
      <c r="P302" s="41">
        <f>MAX(0,O302-Q$4)</f>
        <v>0</v>
      </c>
      <c r="Q302" s="41">
        <f>M302+P302</f>
        <v>0</v>
      </c>
      <c r="R302" s="41">
        <f>MAX(0,MIN(P302,Q302-$C302))</f>
        <v>0</v>
      </c>
      <c r="S302" s="41">
        <f>V301*(1+T$4/12)</f>
        <v>0</v>
      </c>
      <c r="T302" s="41">
        <f>MAX(0,S302-U$4)</f>
        <v>0</v>
      </c>
      <c r="U302" s="41">
        <f>Q302+T302</f>
        <v>0</v>
      </c>
      <c r="V302" s="41">
        <f>MAX(0,MIN(T302,U302-$C302))</f>
        <v>0</v>
      </c>
      <c r="W302" s="41">
        <f>Z301*(1+X$4/12)</f>
        <v>0</v>
      </c>
      <c r="X302" s="41">
        <f>MAX(0,W302-Y$4)</f>
        <v>0</v>
      </c>
      <c r="Y302" s="41">
        <f>U302+X302</f>
        <v>0</v>
      </c>
      <c r="Z302" s="41">
        <f>MAX(0,MIN(X302,Y302-$C302))</f>
        <v>0</v>
      </c>
      <c r="AA302" s="41">
        <f>AD301*(1+AB$4/12)</f>
        <v>0</v>
      </c>
      <c r="AB302" s="41">
        <f>MAX(0,AA302-AC$4)</f>
        <v>0</v>
      </c>
      <c r="AC302" s="41">
        <f>Y302+AB302</f>
        <v>0</v>
      </c>
      <c r="AD302" s="41">
        <f>MAX(0,MIN(AB302,AC302-$C302))</f>
        <v>0</v>
      </c>
      <c r="AE302" s="41">
        <f>AH301*(1+AF$4/12)</f>
        <v>0</v>
      </c>
      <c r="AF302" s="41">
        <f>MAX(0,AE302-AG$4)</f>
        <v>0</v>
      </c>
      <c r="AG302" s="41">
        <f>AC302+AF302</f>
        <v>0</v>
      </c>
      <c r="AH302" s="41">
        <f>MAX(0,MIN(AF302,AG302-$C302))</f>
        <v>0</v>
      </c>
      <c r="AI302" s="41">
        <f>AL301*(1+AJ$4/12)</f>
        <v>0</v>
      </c>
      <c r="AJ302" s="41">
        <f>MAX(0,AI302-AK$4)</f>
        <v>0</v>
      </c>
      <c r="AK302" s="41">
        <f>AG302+AJ302</f>
        <v>0</v>
      </c>
      <c r="AL302" s="41">
        <f>MAX(0,MIN(AJ302,AK302-$C302))</f>
        <v>0</v>
      </c>
      <c r="AM302" s="41">
        <f>AP301*(1+AN$4/12)</f>
        <v>0</v>
      </c>
      <c r="AN302" s="41">
        <f>MAX(0,AM302-AO$4)</f>
        <v>0</v>
      </c>
      <c r="AO302" s="41">
        <f>AK302+AN302</f>
        <v>0</v>
      </c>
      <c r="AP302" s="41">
        <f>MAX(0,MIN(AN302,AO302-$C302))</f>
        <v>0</v>
      </c>
      <c r="AQ302" s="41">
        <f>AT301*(1+AR$4/12)</f>
        <v>0</v>
      </c>
      <c r="AR302" s="41">
        <f>MAX(0,AQ302-AS$4)</f>
        <v>0</v>
      </c>
      <c r="AS302" s="41">
        <f>AO302+AR302</f>
        <v>0</v>
      </c>
      <c r="AT302" s="41">
        <f>MAX(0,MIN(AR302,AS302-$C302))</f>
        <v>0</v>
      </c>
    </row>
    <row r="303">
      <c r="A303" s="40" t="n">
        <v>297</v>
      </c>
      <c r="B303" s="40" t="str">
        <f>CHOOSE(MONTH(EDATE('4 Дългове'!$D$20,A303-1)),"януари","февруари","март","април","май","юни","юли","август","септември","октомври","ноември","декември")&amp;" "&amp;YEAR(EDATE('4 Дългове'!$D$20,A303-1))&amp;" г."</f>
        <v>юли 2051 г.</v>
      </c>
      <c r="C303" s="41">
        <f>$C$4-(G303+K303+O303+S303+W303+AA303+AE303+AI303+AM303+AQ303)+(H303+L303+P303+T303+X303+AB303+AF303+AJ303+AN303+AR303)</f>
        <v>470</v>
      </c>
      <c r="D303" s="41">
        <f>(G303+K303+O303+S303+W303+AA303+AE303+AI303+AM303+AQ303)-(J302+N302+R302+V302+Z302+AD302+AH302+AL302+AP302+AT302)</f>
        <v>0</v>
      </c>
      <c r="E303" s="41">
        <f>J303+N303+R303+V303+Z303+AD303+AH303+AL303+AP303+AT303</f>
        <v>0</v>
      </c>
      <c r="F303" s="40" t="str">
        <f>IF(AND(E303&lt;0.005,E302&gt;=0.005),A303,"")</f>
        <v/>
      </c>
      <c r="G303" s="41">
        <f>J302*(1+H$4/12)</f>
        <v>0</v>
      </c>
      <c r="H303" s="41">
        <f>MAX(0,G303-I$4)</f>
        <v>0</v>
      </c>
      <c r="I303" s="41">
        <f>H303</f>
        <v>0</v>
      </c>
      <c r="J303" s="41">
        <f>MAX(0,MIN(H303,I303-$C303))</f>
        <v>0</v>
      </c>
      <c r="K303" s="41">
        <f>N302*(1+L$4/12)</f>
        <v>0</v>
      </c>
      <c r="L303" s="41">
        <f>MAX(0,K303-M$4)</f>
        <v>0</v>
      </c>
      <c r="M303" s="41">
        <f>I303+L303</f>
        <v>0</v>
      </c>
      <c r="N303" s="41">
        <f>MAX(0,MIN(L303,M303-$C303))</f>
        <v>0</v>
      </c>
      <c r="O303" s="41">
        <f>R302*(1+P$4/12)</f>
        <v>0</v>
      </c>
      <c r="P303" s="41">
        <f>MAX(0,O303-Q$4)</f>
        <v>0</v>
      </c>
      <c r="Q303" s="41">
        <f>M303+P303</f>
        <v>0</v>
      </c>
      <c r="R303" s="41">
        <f>MAX(0,MIN(P303,Q303-$C303))</f>
        <v>0</v>
      </c>
      <c r="S303" s="41">
        <f>V302*(1+T$4/12)</f>
        <v>0</v>
      </c>
      <c r="T303" s="41">
        <f>MAX(0,S303-U$4)</f>
        <v>0</v>
      </c>
      <c r="U303" s="41">
        <f>Q303+T303</f>
        <v>0</v>
      </c>
      <c r="V303" s="41">
        <f>MAX(0,MIN(T303,U303-$C303))</f>
        <v>0</v>
      </c>
      <c r="W303" s="41">
        <f>Z302*(1+X$4/12)</f>
        <v>0</v>
      </c>
      <c r="X303" s="41">
        <f>MAX(0,W303-Y$4)</f>
        <v>0</v>
      </c>
      <c r="Y303" s="41">
        <f>U303+X303</f>
        <v>0</v>
      </c>
      <c r="Z303" s="41">
        <f>MAX(0,MIN(X303,Y303-$C303))</f>
        <v>0</v>
      </c>
      <c r="AA303" s="41">
        <f>AD302*(1+AB$4/12)</f>
        <v>0</v>
      </c>
      <c r="AB303" s="41">
        <f>MAX(0,AA303-AC$4)</f>
        <v>0</v>
      </c>
      <c r="AC303" s="41">
        <f>Y303+AB303</f>
        <v>0</v>
      </c>
      <c r="AD303" s="41">
        <f>MAX(0,MIN(AB303,AC303-$C303))</f>
        <v>0</v>
      </c>
      <c r="AE303" s="41">
        <f>AH302*(1+AF$4/12)</f>
        <v>0</v>
      </c>
      <c r="AF303" s="41">
        <f>MAX(0,AE303-AG$4)</f>
        <v>0</v>
      </c>
      <c r="AG303" s="41">
        <f>AC303+AF303</f>
        <v>0</v>
      </c>
      <c r="AH303" s="41">
        <f>MAX(0,MIN(AF303,AG303-$C303))</f>
        <v>0</v>
      </c>
      <c r="AI303" s="41">
        <f>AL302*(1+AJ$4/12)</f>
        <v>0</v>
      </c>
      <c r="AJ303" s="41">
        <f>MAX(0,AI303-AK$4)</f>
        <v>0</v>
      </c>
      <c r="AK303" s="41">
        <f>AG303+AJ303</f>
        <v>0</v>
      </c>
      <c r="AL303" s="41">
        <f>MAX(0,MIN(AJ303,AK303-$C303))</f>
        <v>0</v>
      </c>
      <c r="AM303" s="41">
        <f>AP302*(1+AN$4/12)</f>
        <v>0</v>
      </c>
      <c r="AN303" s="41">
        <f>MAX(0,AM303-AO$4)</f>
        <v>0</v>
      </c>
      <c r="AO303" s="41">
        <f>AK303+AN303</f>
        <v>0</v>
      </c>
      <c r="AP303" s="41">
        <f>MAX(0,MIN(AN303,AO303-$C303))</f>
        <v>0</v>
      </c>
      <c r="AQ303" s="41">
        <f>AT302*(1+AR$4/12)</f>
        <v>0</v>
      </c>
      <c r="AR303" s="41">
        <f>MAX(0,AQ303-AS$4)</f>
        <v>0</v>
      </c>
      <c r="AS303" s="41">
        <f>AO303+AR303</f>
        <v>0</v>
      </c>
      <c r="AT303" s="41">
        <f>MAX(0,MIN(AR303,AS303-$C303))</f>
        <v>0</v>
      </c>
    </row>
    <row r="304">
      <c r="A304" s="40" t="n">
        <v>298</v>
      </c>
      <c r="B304" s="40" t="str">
        <f>CHOOSE(MONTH(EDATE('4 Дългове'!$D$20,A304-1)),"януари","февруари","март","април","май","юни","юли","август","септември","октомври","ноември","декември")&amp;" "&amp;YEAR(EDATE('4 Дългове'!$D$20,A304-1))&amp;" г."</f>
        <v>август 2051 г.</v>
      </c>
      <c r="C304" s="41">
        <f>$C$4-(G304+K304+O304+S304+W304+AA304+AE304+AI304+AM304+AQ304)+(H304+L304+P304+T304+X304+AB304+AF304+AJ304+AN304+AR304)</f>
        <v>470</v>
      </c>
      <c r="D304" s="41">
        <f>(G304+K304+O304+S304+W304+AA304+AE304+AI304+AM304+AQ304)-(J303+N303+R303+V303+Z303+AD303+AH303+AL303+AP303+AT303)</f>
        <v>0</v>
      </c>
      <c r="E304" s="41">
        <f>J304+N304+R304+V304+Z304+AD304+AH304+AL304+AP304+AT304</f>
        <v>0</v>
      </c>
      <c r="F304" s="40" t="str">
        <f>IF(AND(E304&lt;0.005,E303&gt;=0.005),A304,"")</f>
        <v/>
      </c>
      <c r="G304" s="41">
        <f>J303*(1+H$4/12)</f>
        <v>0</v>
      </c>
      <c r="H304" s="41">
        <f>MAX(0,G304-I$4)</f>
        <v>0</v>
      </c>
      <c r="I304" s="41">
        <f>H304</f>
        <v>0</v>
      </c>
      <c r="J304" s="41">
        <f>MAX(0,MIN(H304,I304-$C304))</f>
        <v>0</v>
      </c>
      <c r="K304" s="41">
        <f>N303*(1+L$4/12)</f>
        <v>0</v>
      </c>
      <c r="L304" s="41">
        <f>MAX(0,K304-M$4)</f>
        <v>0</v>
      </c>
      <c r="M304" s="41">
        <f>I304+L304</f>
        <v>0</v>
      </c>
      <c r="N304" s="41">
        <f>MAX(0,MIN(L304,M304-$C304))</f>
        <v>0</v>
      </c>
      <c r="O304" s="41">
        <f>R303*(1+P$4/12)</f>
        <v>0</v>
      </c>
      <c r="P304" s="41">
        <f>MAX(0,O304-Q$4)</f>
        <v>0</v>
      </c>
      <c r="Q304" s="41">
        <f>M304+P304</f>
        <v>0</v>
      </c>
      <c r="R304" s="41">
        <f>MAX(0,MIN(P304,Q304-$C304))</f>
        <v>0</v>
      </c>
      <c r="S304" s="41">
        <f>V303*(1+T$4/12)</f>
        <v>0</v>
      </c>
      <c r="T304" s="41">
        <f>MAX(0,S304-U$4)</f>
        <v>0</v>
      </c>
      <c r="U304" s="41">
        <f>Q304+T304</f>
        <v>0</v>
      </c>
      <c r="V304" s="41">
        <f>MAX(0,MIN(T304,U304-$C304))</f>
        <v>0</v>
      </c>
      <c r="W304" s="41">
        <f>Z303*(1+X$4/12)</f>
        <v>0</v>
      </c>
      <c r="X304" s="41">
        <f>MAX(0,W304-Y$4)</f>
        <v>0</v>
      </c>
      <c r="Y304" s="41">
        <f>U304+X304</f>
        <v>0</v>
      </c>
      <c r="Z304" s="41">
        <f>MAX(0,MIN(X304,Y304-$C304))</f>
        <v>0</v>
      </c>
      <c r="AA304" s="41">
        <f>AD303*(1+AB$4/12)</f>
        <v>0</v>
      </c>
      <c r="AB304" s="41">
        <f>MAX(0,AA304-AC$4)</f>
        <v>0</v>
      </c>
      <c r="AC304" s="41">
        <f>Y304+AB304</f>
        <v>0</v>
      </c>
      <c r="AD304" s="41">
        <f>MAX(0,MIN(AB304,AC304-$C304))</f>
        <v>0</v>
      </c>
      <c r="AE304" s="41">
        <f>AH303*(1+AF$4/12)</f>
        <v>0</v>
      </c>
      <c r="AF304" s="41">
        <f>MAX(0,AE304-AG$4)</f>
        <v>0</v>
      </c>
      <c r="AG304" s="41">
        <f>AC304+AF304</f>
        <v>0</v>
      </c>
      <c r="AH304" s="41">
        <f>MAX(0,MIN(AF304,AG304-$C304))</f>
        <v>0</v>
      </c>
      <c r="AI304" s="41">
        <f>AL303*(1+AJ$4/12)</f>
        <v>0</v>
      </c>
      <c r="AJ304" s="41">
        <f>MAX(0,AI304-AK$4)</f>
        <v>0</v>
      </c>
      <c r="AK304" s="41">
        <f>AG304+AJ304</f>
        <v>0</v>
      </c>
      <c r="AL304" s="41">
        <f>MAX(0,MIN(AJ304,AK304-$C304))</f>
        <v>0</v>
      </c>
      <c r="AM304" s="41">
        <f>AP303*(1+AN$4/12)</f>
        <v>0</v>
      </c>
      <c r="AN304" s="41">
        <f>MAX(0,AM304-AO$4)</f>
        <v>0</v>
      </c>
      <c r="AO304" s="41">
        <f>AK304+AN304</f>
        <v>0</v>
      </c>
      <c r="AP304" s="41">
        <f>MAX(0,MIN(AN304,AO304-$C304))</f>
        <v>0</v>
      </c>
      <c r="AQ304" s="41">
        <f>AT303*(1+AR$4/12)</f>
        <v>0</v>
      </c>
      <c r="AR304" s="41">
        <f>MAX(0,AQ304-AS$4)</f>
        <v>0</v>
      </c>
      <c r="AS304" s="41">
        <f>AO304+AR304</f>
        <v>0</v>
      </c>
      <c r="AT304" s="41">
        <f>MAX(0,MIN(AR304,AS304-$C304))</f>
        <v>0</v>
      </c>
    </row>
    <row r="305">
      <c r="A305" s="40" t="n">
        <v>299</v>
      </c>
      <c r="B305" s="40" t="str">
        <f>CHOOSE(MONTH(EDATE('4 Дългове'!$D$20,A305-1)),"януари","февруари","март","април","май","юни","юли","август","септември","октомври","ноември","декември")&amp;" "&amp;YEAR(EDATE('4 Дългове'!$D$20,A305-1))&amp;" г."</f>
        <v>септември 2051 г.</v>
      </c>
      <c r="C305" s="41">
        <f>$C$4-(G305+K305+O305+S305+W305+AA305+AE305+AI305+AM305+AQ305)+(H305+L305+P305+T305+X305+AB305+AF305+AJ305+AN305+AR305)</f>
        <v>470</v>
      </c>
      <c r="D305" s="41">
        <f>(G305+K305+O305+S305+W305+AA305+AE305+AI305+AM305+AQ305)-(J304+N304+R304+V304+Z304+AD304+AH304+AL304+AP304+AT304)</f>
        <v>0</v>
      </c>
      <c r="E305" s="41">
        <f>J305+N305+R305+V305+Z305+AD305+AH305+AL305+AP305+AT305</f>
        <v>0</v>
      </c>
      <c r="F305" s="40" t="str">
        <f>IF(AND(E305&lt;0.005,E304&gt;=0.005),A305,"")</f>
        <v/>
      </c>
      <c r="G305" s="41">
        <f>J304*(1+H$4/12)</f>
        <v>0</v>
      </c>
      <c r="H305" s="41">
        <f>MAX(0,G305-I$4)</f>
        <v>0</v>
      </c>
      <c r="I305" s="41">
        <f>H305</f>
        <v>0</v>
      </c>
      <c r="J305" s="41">
        <f>MAX(0,MIN(H305,I305-$C305))</f>
        <v>0</v>
      </c>
      <c r="K305" s="41">
        <f>N304*(1+L$4/12)</f>
        <v>0</v>
      </c>
      <c r="L305" s="41">
        <f>MAX(0,K305-M$4)</f>
        <v>0</v>
      </c>
      <c r="M305" s="41">
        <f>I305+L305</f>
        <v>0</v>
      </c>
      <c r="N305" s="41">
        <f>MAX(0,MIN(L305,M305-$C305))</f>
        <v>0</v>
      </c>
      <c r="O305" s="41">
        <f>R304*(1+P$4/12)</f>
        <v>0</v>
      </c>
      <c r="P305" s="41">
        <f>MAX(0,O305-Q$4)</f>
        <v>0</v>
      </c>
      <c r="Q305" s="41">
        <f>M305+P305</f>
        <v>0</v>
      </c>
      <c r="R305" s="41">
        <f>MAX(0,MIN(P305,Q305-$C305))</f>
        <v>0</v>
      </c>
      <c r="S305" s="41">
        <f>V304*(1+T$4/12)</f>
        <v>0</v>
      </c>
      <c r="T305" s="41">
        <f>MAX(0,S305-U$4)</f>
        <v>0</v>
      </c>
      <c r="U305" s="41">
        <f>Q305+T305</f>
        <v>0</v>
      </c>
      <c r="V305" s="41">
        <f>MAX(0,MIN(T305,U305-$C305))</f>
        <v>0</v>
      </c>
      <c r="W305" s="41">
        <f>Z304*(1+X$4/12)</f>
        <v>0</v>
      </c>
      <c r="X305" s="41">
        <f>MAX(0,W305-Y$4)</f>
        <v>0</v>
      </c>
      <c r="Y305" s="41">
        <f>U305+X305</f>
        <v>0</v>
      </c>
      <c r="Z305" s="41">
        <f>MAX(0,MIN(X305,Y305-$C305))</f>
        <v>0</v>
      </c>
      <c r="AA305" s="41">
        <f>AD304*(1+AB$4/12)</f>
        <v>0</v>
      </c>
      <c r="AB305" s="41">
        <f>MAX(0,AA305-AC$4)</f>
        <v>0</v>
      </c>
      <c r="AC305" s="41">
        <f>Y305+AB305</f>
        <v>0</v>
      </c>
      <c r="AD305" s="41">
        <f>MAX(0,MIN(AB305,AC305-$C305))</f>
        <v>0</v>
      </c>
      <c r="AE305" s="41">
        <f>AH304*(1+AF$4/12)</f>
        <v>0</v>
      </c>
      <c r="AF305" s="41">
        <f>MAX(0,AE305-AG$4)</f>
        <v>0</v>
      </c>
      <c r="AG305" s="41">
        <f>AC305+AF305</f>
        <v>0</v>
      </c>
      <c r="AH305" s="41">
        <f>MAX(0,MIN(AF305,AG305-$C305))</f>
        <v>0</v>
      </c>
      <c r="AI305" s="41">
        <f>AL304*(1+AJ$4/12)</f>
        <v>0</v>
      </c>
      <c r="AJ305" s="41">
        <f>MAX(0,AI305-AK$4)</f>
        <v>0</v>
      </c>
      <c r="AK305" s="41">
        <f>AG305+AJ305</f>
        <v>0</v>
      </c>
      <c r="AL305" s="41">
        <f>MAX(0,MIN(AJ305,AK305-$C305))</f>
        <v>0</v>
      </c>
      <c r="AM305" s="41">
        <f>AP304*(1+AN$4/12)</f>
        <v>0</v>
      </c>
      <c r="AN305" s="41">
        <f>MAX(0,AM305-AO$4)</f>
        <v>0</v>
      </c>
      <c r="AO305" s="41">
        <f>AK305+AN305</f>
        <v>0</v>
      </c>
      <c r="AP305" s="41">
        <f>MAX(0,MIN(AN305,AO305-$C305))</f>
        <v>0</v>
      </c>
      <c r="AQ305" s="41">
        <f>AT304*(1+AR$4/12)</f>
        <v>0</v>
      </c>
      <c r="AR305" s="41">
        <f>MAX(0,AQ305-AS$4)</f>
        <v>0</v>
      </c>
      <c r="AS305" s="41">
        <f>AO305+AR305</f>
        <v>0</v>
      </c>
      <c r="AT305" s="41">
        <f>MAX(0,MIN(AR305,AS305-$C305))</f>
        <v>0</v>
      </c>
    </row>
    <row r="306">
      <c r="A306" s="40" t="n">
        <v>300</v>
      </c>
      <c r="B306" s="40" t="str">
        <f>CHOOSE(MONTH(EDATE('4 Дългове'!$D$20,A306-1)),"януари","февруари","март","април","май","юни","юли","август","септември","октомври","ноември","декември")&amp;" "&amp;YEAR(EDATE('4 Дългове'!$D$20,A306-1))&amp;" г."</f>
        <v>октомври 2051 г.</v>
      </c>
      <c r="C306" s="41">
        <f>$C$4-(G306+K306+O306+S306+W306+AA306+AE306+AI306+AM306+AQ306)+(H306+L306+P306+T306+X306+AB306+AF306+AJ306+AN306+AR306)</f>
        <v>470</v>
      </c>
      <c r="D306" s="41">
        <f>(G306+K306+O306+S306+W306+AA306+AE306+AI306+AM306+AQ306)-(J305+N305+R305+V305+Z305+AD305+AH305+AL305+AP305+AT305)</f>
        <v>0</v>
      </c>
      <c r="E306" s="41">
        <f>J306+N306+R306+V306+Z306+AD306+AH306+AL306+AP306+AT306</f>
        <v>0</v>
      </c>
      <c r="F306" s="40" t="str">
        <f>IF(AND(E306&lt;0.005,E305&gt;=0.005),A306,"")</f>
        <v/>
      </c>
      <c r="G306" s="41">
        <f>J305*(1+H$4/12)</f>
        <v>0</v>
      </c>
      <c r="H306" s="41">
        <f>MAX(0,G306-I$4)</f>
        <v>0</v>
      </c>
      <c r="I306" s="41">
        <f>H306</f>
        <v>0</v>
      </c>
      <c r="J306" s="41">
        <f>MAX(0,MIN(H306,I306-$C306))</f>
        <v>0</v>
      </c>
      <c r="K306" s="41">
        <f>N305*(1+L$4/12)</f>
        <v>0</v>
      </c>
      <c r="L306" s="41">
        <f>MAX(0,K306-M$4)</f>
        <v>0</v>
      </c>
      <c r="M306" s="41">
        <f>I306+L306</f>
        <v>0</v>
      </c>
      <c r="N306" s="41">
        <f>MAX(0,MIN(L306,M306-$C306))</f>
        <v>0</v>
      </c>
      <c r="O306" s="41">
        <f>R305*(1+P$4/12)</f>
        <v>0</v>
      </c>
      <c r="P306" s="41">
        <f>MAX(0,O306-Q$4)</f>
        <v>0</v>
      </c>
      <c r="Q306" s="41">
        <f>M306+P306</f>
        <v>0</v>
      </c>
      <c r="R306" s="41">
        <f>MAX(0,MIN(P306,Q306-$C306))</f>
        <v>0</v>
      </c>
      <c r="S306" s="41">
        <f>V305*(1+T$4/12)</f>
        <v>0</v>
      </c>
      <c r="T306" s="41">
        <f>MAX(0,S306-U$4)</f>
        <v>0</v>
      </c>
      <c r="U306" s="41">
        <f>Q306+T306</f>
        <v>0</v>
      </c>
      <c r="V306" s="41">
        <f>MAX(0,MIN(T306,U306-$C306))</f>
        <v>0</v>
      </c>
      <c r="W306" s="41">
        <f>Z305*(1+X$4/12)</f>
        <v>0</v>
      </c>
      <c r="X306" s="41">
        <f>MAX(0,W306-Y$4)</f>
        <v>0</v>
      </c>
      <c r="Y306" s="41">
        <f>U306+X306</f>
        <v>0</v>
      </c>
      <c r="Z306" s="41">
        <f>MAX(0,MIN(X306,Y306-$C306))</f>
        <v>0</v>
      </c>
      <c r="AA306" s="41">
        <f>AD305*(1+AB$4/12)</f>
        <v>0</v>
      </c>
      <c r="AB306" s="41">
        <f>MAX(0,AA306-AC$4)</f>
        <v>0</v>
      </c>
      <c r="AC306" s="41">
        <f>Y306+AB306</f>
        <v>0</v>
      </c>
      <c r="AD306" s="41">
        <f>MAX(0,MIN(AB306,AC306-$C306))</f>
        <v>0</v>
      </c>
      <c r="AE306" s="41">
        <f>AH305*(1+AF$4/12)</f>
        <v>0</v>
      </c>
      <c r="AF306" s="41">
        <f>MAX(0,AE306-AG$4)</f>
        <v>0</v>
      </c>
      <c r="AG306" s="41">
        <f>AC306+AF306</f>
        <v>0</v>
      </c>
      <c r="AH306" s="41">
        <f>MAX(0,MIN(AF306,AG306-$C306))</f>
        <v>0</v>
      </c>
      <c r="AI306" s="41">
        <f>AL305*(1+AJ$4/12)</f>
        <v>0</v>
      </c>
      <c r="AJ306" s="41">
        <f>MAX(0,AI306-AK$4)</f>
        <v>0</v>
      </c>
      <c r="AK306" s="41">
        <f>AG306+AJ306</f>
        <v>0</v>
      </c>
      <c r="AL306" s="41">
        <f>MAX(0,MIN(AJ306,AK306-$C306))</f>
        <v>0</v>
      </c>
      <c r="AM306" s="41">
        <f>AP305*(1+AN$4/12)</f>
        <v>0</v>
      </c>
      <c r="AN306" s="41">
        <f>MAX(0,AM306-AO$4)</f>
        <v>0</v>
      </c>
      <c r="AO306" s="41">
        <f>AK306+AN306</f>
        <v>0</v>
      </c>
      <c r="AP306" s="41">
        <f>MAX(0,MIN(AN306,AO306-$C306))</f>
        <v>0</v>
      </c>
      <c r="AQ306" s="41">
        <f>AT305*(1+AR$4/12)</f>
        <v>0</v>
      </c>
      <c r="AR306" s="41">
        <f>MAX(0,AQ306-AS$4)</f>
        <v>0</v>
      </c>
      <c r="AS306" s="41">
        <f>AO306+AR306</f>
        <v>0</v>
      </c>
      <c r="AT306" s="41">
        <f>MAX(0,MIN(AR306,AS306-$C306))</f>
        <v>0</v>
      </c>
    </row>
    <row r="307">
      <c r="A307" s="40" t="n">
        <v>301</v>
      </c>
      <c r="B307" s="40" t="str">
        <f>CHOOSE(MONTH(EDATE('4 Дългове'!$D$20,A307-1)),"януари","февруари","март","април","май","юни","юли","август","септември","октомври","ноември","декември")&amp;" "&amp;YEAR(EDATE('4 Дългове'!$D$20,A307-1))&amp;" г."</f>
        <v>ноември 2051 г.</v>
      </c>
      <c r="C307" s="41">
        <f>$C$4-(G307+K307+O307+S307+W307+AA307+AE307+AI307+AM307+AQ307)+(H307+L307+P307+T307+X307+AB307+AF307+AJ307+AN307+AR307)</f>
        <v>470</v>
      </c>
      <c r="D307" s="41">
        <f>(G307+K307+O307+S307+W307+AA307+AE307+AI307+AM307+AQ307)-(J306+N306+R306+V306+Z306+AD306+AH306+AL306+AP306+AT306)</f>
        <v>0</v>
      </c>
      <c r="E307" s="41">
        <f>J307+N307+R307+V307+Z307+AD307+AH307+AL307+AP307+AT307</f>
        <v>0</v>
      </c>
      <c r="F307" s="40" t="str">
        <f>IF(AND(E307&lt;0.005,E306&gt;=0.005),A307,"")</f>
        <v/>
      </c>
      <c r="G307" s="41">
        <f>J306*(1+H$4/12)</f>
        <v>0</v>
      </c>
      <c r="H307" s="41">
        <f>MAX(0,G307-I$4)</f>
        <v>0</v>
      </c>
      <c r="I307" s="41">
        <f>H307</f>
        <v>0</v>
      </c>
      <c r="J307" s="41">
        <f>MAX(0,MIN(H307,I307-$C307))</f>
        <v>0</v>
      </c>
      <c r="K307" s="41">
        <f>N306*(1+L$4/12)</f>
        <v>0</v>
      </c>
      <c r="L307" s="41">
        <f>MAX(0,K307-M$4)</f>
        <v>0</v>
      </c>
      <c r="M307" s="41">
        <f>I307+L307</f>
        <v>0</v>
      </c>
      <c r="N307" s="41">
        <f>MAX(0,MIN(L307,M307-$C307))</f>
        <v>0</v>
      </c>
      <c r="O307" s="41">
        <f>R306*(1+P$4/12)</f>
        <v>0</v>
      </c>
      <c r="P307" s="41">
        <f>MAX(0,O307-Q$4)</f>
        <v>0</v>
      </c>
      <c r="Q307" s="41">
        <f>M307+P307</f>
        <v>0</v>
      </c>
      <c r="R307" s="41">
        <f>MAX(0,MIN(P307,Q307-$C307))</f>
        <v>0</v>
      </c>
      <c r="S307" s="41">
        <f>V306*(1+T$4/12)</f>
        <v>0</v>
      </c>
      <c r="T307" s="41">
        <f>MAX(0,S307-U$4)</f>
        <v>0</v>
      </c>
      <c r="U307" s="41">
        <f>Q307+T307</f>
        <v>0</v>
      </c>
      <c r="V307" s="41">
        <f>MAX(0,MIN(T307,U307-$C307))</f>
        <v>0</v>
      </c>
      <c r="W307" s="41">
        <f>Z306*(1+X$4/12)</f>
        <v>0</v>
      </c>
      <c r="X307" s="41">
        <f>MAX(0,W307-Y$4)</f>
        <v>0</v>
      </c>
      <c r="Y307" s="41">
        <f>U307+X307</f>
        <v>0</v>
      </c>
      <c r="Z307" s="41">
        <f>MAX(0,MIN(X307,Y307-$C307))</f>
        <v>0</v>
      </c>
      <c r="AA307" s="41">
        <f>AD306*(1+AB$4/12)</f>
        <v>0</v>
      </c>
      <c r="AB307" s="41">
        <f>MAX(0,AA307-AC$4)</f>
        <v>0</v>
      </c>
      <c r="AC307" s="41">
        <f>Y307+AB307</f>
        <v>0</v>
      </c>
      <c r="AD307" s="41">
        <f>MAX(0,MIN(AB307,AC307-$C307))</f>
        <v>0</v>
      </c>
      <c r="AE307" s="41">
        <f>AH306*(1+AF$4/12)</f>
        <v>0</v>
      </c>
      <c r="AF307" s="41">
        <f>MAX(0,AE307-AG$4)</f>
        <v>0</v>
      </c>
      <c r="AG307" s="41">
        <f>AC307+AF307</f>
        <v>0</v>
      </c>
      <c r="AH307" s="41">
        <f>MAX(0,MIN(AF307,AG307-$C307))</f>
        <v>0</v>
      </c>
      <c r="AI307" s="41">
        <f>AL306*(1+AJ$4/12)</f>
        <v>0</v>
      </c>
      <c r="AJ307" s="41">
        <f>MAX(0,AI307-AK$4)</f>
        <v>0</v>
      </c>
      <c r="AK307" s="41">
        <f>AG307+AJ307</f>
        <v>0</v>
      </c>
      <c r="AL307" s="41">
        <f>MAX(0,MIN(AJ307,AK307-$C307))</f>
        <v>0</v>
      </c>
      <c r="AM307" s="41">
        <f>AP306*(1+AN$4/12)</f>
        <v>0</v>
      </c>
      <c r="AN307" s="41">
        <f>MAX(0,AM307-AO$4)</f>
        <v>0</v>
      </c>
      <c r="AO307" s="41">
        <f>AK307+AN307</f>
        <v>0</v>
      </c>
      <c r="AP307" s="41">
        <f>MAX(0,MIN(AN307,AO307-$C307))</f>
        <v>0</v>
      </c>
      <c r="AQ307" s="41">
        <f>AT306*(1+AR$4/12)</f>
        <v>0</v>
      </c>
      <c r="AR307" s="41">
        <f>MAX(0,AQ307-AS$4)</f>
        <v>0</v>
      </c>
      <c r="AS307" s="41">
        <f>AO307+AR307</f>
        <v>0</v>
      </c>
      <c r="AT307" s="41">
        <f>MAX(0,MIN(AR307,AS307-$C307))</f>
        <v>0</v>
      </c>
    </row>
    <row r="308">
      <c r="A308" s="40" t="n">
        <v>302</v>
      </c>
      <c r="B308" s="40" t="str">
        <f>CHOOSE(MONTH(EDATE('4 Дългове'!$D$20,A308-1)),"януари","февруари","март","април","май","юни","юли","август","септември","октомври","ноември","декември")&amp;" "&amp;YEAR(EDATE('4 Дългове'!$D$20,A308-1))&amp;" г."</f>
        <v>декември 2051 г.</v>
      </c>
      <c r="C308" s="41">
        <f>$C$4-(G308+K308+O308+S308+W308+AA308+AE308+AI308+AM308+AQ308)+(H308+L308+P308+T308+X308+AB308+AF308+AJ308+AN308+AR308)</f>
        <v>470</v>
      </c>
      <c r="D308" s="41">
        <f>(G308+K308+O308+S308+W308+AA308+AE308+AI308+AM308+AQ308)-(J307+N307+R307+V307+Z307+AD307+AH307+AL307+AP307+AT307)</f>
        <v>0</v>
      </c>
      <c r="E308" s="41">
        <f>J308+N308+R308+V308+Z308+AD308+AH308+AL308+AP308+AT308</f>
        <v>0</v>
      </c>
      <c r="F308" s="40" t="str">
        <f>IF(AND(E308&lt;0.005,E307&gt;=0.005),A308,"")</f>
        <v/>
      </c>
      <c r="G308" s="41">
        <f>J307*(1+H$4/12)</f>
        <v>0</v>
      </c>
      <c r="H308" s="41">
        <f>MAX(0,G308-I$4)</f>
        <v>0</v>
      </c>
      <c r="I308" s="41">
        <f>H308</f>
        <v>0</v>
      </c>
      <c r="J308" s="41">
        <f>MAX(0,MIN(H308,I308-$C308))</f>
        <v>0</v>
      </c>
      <c r="K308" s="41">
        <f>N307*(1+L$4/12)</f>
        <v>0</v>
      </c>
      <c r="L308" s="41">
        <f>MAX(0,K308-M$4)</f>
        <v>0</v>
      </c>
      <c r="M308" s="41">
        <f>I308+L308</f>
        <v>0</v>
      </c>
      <c r="N308" s="41">
        <f>MAX(0,MIN(L308,M308-$C308))</f>
        <v>0</v>
      </c>
      <c r="O308" s="41">
        <f>R307*(1+P$4/12)</f>
        <v>0</v>
      </c>
      <c r="P308" s="41">
        <f>MAX(0,O308-Q$4)</f>
        <v>0</v>
      </c>
      <c r="Q308" s="41">
        <f>M308+P308</f>
        <v>0</v>
      </c>
      <c r="R308" s="41">
        <f>MAX(0,MIN(P308,Q308-$C308))</f>
        <v>0</v>
      </c>
      <c r="S308" s="41">
        <f>V307*(1+T$4/12)</f>
        <v>0</v>
      </c>
      <c r="T308" s="41">
        <f>MAX(0,S308-U$4)</f>
        <v>0</v>
      </c>
      <c r="U308" s="41">
        <f>Q308+T308</f>
        <v>0</v>
      </c>
      <c r="V308" s="41">
        <f>MAX(0,MIN(T308,U308-$C308))</f>
        <v>0</v>
      </c>
      <c r="W308" s="41">
        <f>Z307*(1+X$4/12)</f>
        <v>0</v>
      </c>
      <c r="X308" s="41">
        <f>MAX(0,W308-Y$4)</f>
        <v>0</v>
      </c>
      <c r="Y308" s="41">
        <f>U308+X308</f>
        <v>0</v>
      </c>
      <c r="Z308" s="41">
        <f>MAX(0,MIN(X308,Y308-$C308))</f>
        <v>0</v>
      </c>
      <c r="AA308" s="41">
        <f>AD307*(1+AB$4/12)</f>
        <v>0</v>
      </c>
      <c r="AB308" s="41">
        <f>MAX(0,AA308-AC$4)</f>
        <v>0</v>
      </c>
      <c r="AC308" s="41">
        <f>Y308+AB308</f>
        <v>0</v>
      </c>
      <c r="AD308" s="41">
        <f>MAX(0,MIN(AB308,AC308-$C308))</f>
        <v>0</v>
      </c>
      <c r="AE308" s="41">
        <f>AH307*(1+AF$4/12)</f>
        <v>0</v>
      </c>
      <c r="AF308" s="41">
        <f>MAX(0,AE308-AG$4)</f>
        <v>0</v>
      </c>
      <c r="AG308" s="41">
        <f>AC308+AF308</f>
        <v>0</v>
      </c>
      <c r="AH308" s="41">
        <f>MAX(0,MIN(AF308,AG308-$C308))</f>
        <v>0</v>
      </c>
      <c r="AI308" s="41">
        <f>AL307*(1+AJ$4/12)</f>
        <v>0</v>
      </c>
      <c r="AJ308" s="41">
        <f>MAX(0,AI308-AK$4)</f>
        <v>0</v>
      </c>
      <c r="AK308" s="41">
        <f>AG308+AJ308</f>
        <v>0</v>
      </c>
      <c r="AL308" s="41">
        <f>MAX(0,MIN(AJ308,AK308-$C308))</f>
        <v>0</v>
      </c>
      <c r="AM308" s="41">
        <f>AP307*(1+AN$4/12)</f>
        <v>0</v>
      </c>
      <c r="AN308" s="41">
        <f>MAX(0,AM308-AO$4)</f>
        <v>0</v>
      </c>
      <c r="AO308" s="41">
        <f>AK308+AN308</f>
        <v>0</v>
      </c>
      <c r="AP308" s="41">
        <f>MAX(0,MIN(AN308,AO308-$C308))</f>
        <v>0</v>
      </c>
      <c r="AQ308" s="41">
        <f>AT307*(1+AR$4/12)</f>
        <v>0</v>
      </c>
      <c r="AR308" s="41">
        <f>MAX(0,AQ308-AS$4)</f>
        <v>0</v>
      </c>
      <c r="AS308" s="41">
        <f>AO308+AR308</f>
        <v>0</v>
      </c>
      <c r="AT308" s="41">
        <f>MAX(0,MIN(AR308,AS308-$C308))</f>
        <v>0</v>
      </c>
    </row>
    <row r="309">
      <c r="A309" s="40" t="n">
        <v>303</v>
      </c>
      <c r="B309" s="40" t="str">
        <f>CHOOSE(MONTH(EDATE('4 Дългове'!$D$20,A309-1)),"януари","февруари","март","април","май","юни","юли","август","септември","октомври","ноември","декември")&amp;" "&amp;YEAR(EDATE('4 Дългове'!$D$20,A309-1))&amp;" г."</f>
        <v>януари 2052 г.</v>
      </c>
      <c r="C309" s="41">
        <f>$C$4-(G309+K309+O309+S309+W309+AA309+AE309+AI309+AM309+AQ309)+(H309+L309+P309+T309+X309+AB309+AF309+AJ309+AN309+AR309)</f>
        <v>470</v>
      </c>
      <c r="D309" s="41">
        <f>(G309+K309+O309+S309+W309+AA309+AE309+AI309+AM309+AQ309)-(J308+N308+R308+V308+Z308+AD308+AH308+AL308+AP308+AT308)</f>
        <v>0</v>
      </c>
      <c r="E309" s="41">
        <f>J309+N309+R309+V309+Z309+AD309+AH309+AL309+AP309+AT309</f>
        <v>0</v>
      </c>
      <c r="F309" s="40" t="str">
        <f>IF(AND(E309&lt;0.005,E308&gt;=0.005),A309,"")</f>
        <v/>
      </c>
      <c r="G309" s="41">
        <f>J308*(1+H$4/12)</f>
        <v>0</v>
      </c>
      <c r="H309" s="41">
        <f>MAX(0,G309-I$4)</f>
        <v>0</v>
      </c>
      <c r="I309" s="41">
        <f>H309</f>
        <v>0</v>
      </c>
      <c r="J309" s="41">
        <f>MAX(0,MIN(H309,I309-$C309))</f>
        <v>0</v>
      </c>
      <c r="K309" s="41">
        <f>N308*(1+L$4/12)</f>
        <v>0</v>
      </c>
      <c r="L309" s="41">
        <f>MAX(0,K309-M$4)</f>
        <v>0</v>
      </c>
      <c r="M309" s="41">
        <f>I309+L309</f>
        <v>0</v>
      </c>
      <c r="N309" s="41">
        <f>MAX(0,MIN(L309,M309-$C309))</f>
        <v>0</v>
      </c>
      <c r="O309" s="41">
        <f>R308*(1+P$4/12)</f>
        <v>0</v>
      </c>
      <c r="P309" s="41">
        <f>MAX(0,O309-Q$4)</f>
        <v>0</v>
      </c>
      <c r="Q309" s="41">
        <f>M309+P309</f>
        <v>0</v>
      </c>
      <c r="R309" s="41">
        <f>MAX(0,MIN(P309,Q309-$C309))</f>
        <v>0</v>
      </c>
      <c r="S309" s="41">
        <f>V308*(1+T$4/12)</f>
        <v>0</v>
      </c>
      <c r="T309" s="41">
        <f>MAX(0,S309-U$4)</f>
        <v>0</v>
      </c>
      <c r="U309" s="41">
        <f>Q309+T309</f>
        <v>0</v>
      </c>
      <c r="V309" s="41">
        <f>MAX(0,MIN(T309,U309-$C309))</f>
        <v>0</v>
      </c>
      <c r="W309" s="41">
        <f>Z308*(1+X$4/12)</f>
        <v>0</v>
      </c>
      <c r="X309" s="41">
        <f>MAX(0,W309-Y$4)</f>
        <v>0</v>
      </c>
      <c r="Y309" s="41">
        <f>U309+X309</f>
        <v>0</v>
      </c>
      <c r="Z309" s="41">
        <f>MAX(0,MIN(X309,Y309-$C309))</f>
        <v>0</v>
      </c>
      <c r="AA309" s="41">
        <f>AD308*(1+AB$4/12)</f>
        <v>0</v>
      </c>
      <c r="AB309" s="41">
        <f>MAX(0,AA309-AC$4)</f>
        <v>0</v>
      </c>
      <c r="AC309" s="41">
        <f>Y309+AB309</f>
        <v>0</v>
      </c>
      <c r="AD309" s="41">
        <f>MAX(0,MIN(AB309,AC309-$C309))</f>
        <v>0</v>
      </c>
      <c r="AE309" s="41">
        <f>AH308*(1+AF$4/12)</f>
        <v>0</v>
      </c>
      <c r="AF309" s="41">
        <f>MAX(0,AE309-AG$4)</f>
        <v>0</v>
      </c>
      <c r="AG309" s="41">
        <f>AC309+AF309</f>
        <v>0</v>
      </c>
      <c r="AH309" s="41">
        <f>MAX(0,MIN(AF309,AG309-$C309))</f>
        <v>0</v>
      </c>
      <c r="AI309" s="41">
        <f>AL308*(1+AJ$4/12)</f>
        <v>0</v>
      </c>
      <c r="AJ309" s="41">
        <f>MAX(0,AI309-AK$4)</f>
        <v>0</v>
      </c>
      <c r="AK309" s="41">
        <f>AG309+AJ309</f>
        <v>0</v>
      </c>
      <c r="AL309" s="41">
        <f>MAX(0,MIN(AJ309,AK309-$C309))</f>
        <v>0</v>
      </c>
      <c r="AM309" s="41">
        <f>AP308*(1+AN$4/12)</f>
        <v>0</v>
      </c>
      <c r="AN309" s="41">
        <f>MAX(0,AM309-AO$4)</f>
        <v>0</v>
      </c>
      <c r="AO309" s="41">
        <f>AK309+AN309</f>
        <v>0</v>
      </c>
      <c r="AP309" s="41">
        <f>MAX(0,MIN(AN309,AO309-$C309))</f>
        <v>0</v>
      </c>
      <c r="AQ309" s="41">
        <f>AT308*(1+AR$4/12)</f>
        <v>0</v>
      </c>
      <c r="AR309" s="41">
        <f>MAX(0,AQ309-AS$4)</f>
        <v>0</v>
      </c>
      <c r="AS309" s="41">
        <f>AO309+AR309</f>
        <v>0</v>
      </c>
      <c r="AT309" s="41">
        <f>MAX(0,MIN(AR309,AS309-$C309))</f>
        <v>0</v>
      </c>
    </row>
    <row r="310">
      <c r="A310" s="40" t="n">
        <v>304</v>
      </c>
      <c r="B310" s="40" t="str">
        <f>CHOOSE(MONTH(EDATE('4 Дългове'!$D$20,A310-1)),"януари","февруари","март","април","май","юни","юли","август","септември","октомври","ноември","декември")&amp;" "&amp;YEAR(EDATE('4 Дългове'!$D$20,A310-1))&amp;" г."</f>
        <v>февруари 2052 г.</v>
      </c>
      <c r="C310" s="41">
        <f>$C$4-(G310+K310+O310+S310+W310+AA310+AE310+AI310+AM310+AQ310)+(H310+L310+P310+T310+X310+AB310+AF310+AJ310+AN310+AR310)</f>
        <v>470</v>
      </c>
      <c r="D310" s="41">
        <f>(G310+K310+O310+S310+W310+AA310+AE310+AI310+AM310+AQ310)-(J309+N309+R309+V309+Z309+AD309+AH309+AL309+AP309+AT309)</f>
        <v>0</v>
      </c>
      <c r="E310" s="41">
        <f>J310+N310+R310+V310+Z310+AD310+AH310+AL310+AP310+AT310</f>
        <v>0</v>
      </c>
      <c r="F310" s="40" t="str">
        <f>IF(AND(E310&lt;0.005,E309&gt;=0.005),A310,"")</f>
        <v/>
      </c>
      <c r="G310" s="41">
        <f>J309*(1+H$4/12)</f>
        <v>0</v>
      </c>
      <c r="H310" s="41">
        <f>MAX(0,G310-I$4)</f>
        <v>0</v>
      </c>
      <c r="I310" s="41">
        <f>H310</f>
        <v>0</v>
      </c>
      <c r="J310" s="41">
        <f>MAX(0,MIN(H310,I310-$C310))</f>
        <v>0</v>
      </c>
      <c r="K310" s="41">
        <f>N309*(1+L$4/12)</f>
        <v>0</v>
      </c>
      <c r="L310" s="41">
        <f>MAX(0,K310-M$4)</f>
        <v>0</v>
      </c>
      <c r="M310" s="41">
        <f>I310+L310</f>
        <v>0</v>
      </c>
      <c r="N310" s="41">
        <f>MAX(0,MIN(L310,M310-$C310))</f>
        <v>0</v>
      </c>
      <c r="O310" s="41">
        <f>R309*(1+P$4/12)</f>
        <v>0</v>
      </c>
      <c r="P310" s="41">
        <f>MAX(0,O310-Q$4)</f>
        <v>0</v>
      </c>
      <c r="Q310" s="41">
        <f>M310+P310</f>
        <v>0</v>
      </c>
      <c r="R310" s="41">
        <f>MAX(0,MIN(P310,Q310-$C310))</f>
        <v>0</v>
      </c>
      <c r="S310" s="41">
        <f>V309*(1+T$4/12)</f>
        <v>0</v>
      </c>
      <c r="T310" s="41">
        <f>MAX(0,S310-U$4)</f>
        <v>0</v>
      </c>
      <c r="U310" s="41">
        <f>Q310+T310</f>
        <v>0</v>
      </c>
      <c r="V310" s="41">
        <f>MAX(0,MIN(T310,U310-$C310))</f>
        <v>0</v>
      </c>
      <c r="W310" s="41">
        <f>Z309*(1+X$4/12)</f>
        <v>0</v>
      </c>
      <c r="X310" s="41">
        <f>MAX(0,W310-Y$4)</f>
        <v>0</v>
      </c>
      <c r="Y310" s="41">
        <f>U310+X310</f>
        <v>0</v>
      </c>
      <c r="Z310" s="41">
        <f>MAX(0,MIN(X310,Y310-$C310))</f>
        <v>0</v>
      </c>
      <c r="AA310" s="41">
        <f>AD309*(1+AB$4/12)</f>
        <v>0</v>
      </c>
      <c r="AB310" s="41">
        <f>MAX(0,AA310-AC$4)</f>
        <v>0</v>
      </c>
      <c r="AC310" s="41">
        <f>Y310+AB310</f>
        <v>0</v>
      </c>
      <c r="AD310" s="41">
        <f>MAX(0,MIN(AB310,AC310-$C310))</f>
        <v>0</v>
      </c>
      <c r="AE310" s="41">
        <f>AH309*(1+AF$4/12)</f>
        <v>0</v>
      </c>
      <c r="AF310" s="41">
        <f>MAX(0,AE310-AG$4)</f>
        <v>0</v>
      </c>
      <c r="AG310" s="41">
        <f>AC310+AF310</f>
        <v>0</v>
      </c>
      <c r="AH310" s="41">
        <f>MAX(0,MIN(AF310,AG310-$C310))</f>
        <v>0</v>
      </c>
      <c r="AI310" s="41">
        <f>AL309*(1+AJ$4/12)</f>
        <v>0</v>
      </c>
      <c r="AJ310" s="41">
        <f>MAX(0,AI310-AK$4)</f>
        <v>0</v>
      </c>
      <c r="AK310" s="41">
        <f>AG310+AJ310</f>
        <v>0</v>
      </c>
      <c r="AL310" s="41">
        <f>MAX(0,MIN(AJ310,AK310-$C310))</f>
        <v>0</v>
      </c>
      <c r="AM310" s="41">
        <f>AP309*(1+AN$4/12)</f>
        <v>0</v>
      </c>
      <c r="AN310" s="41">
        <f>MAX(0,AM310-AO$4)</f>
        <v>0</v>
      </c>
      <c r="AO310" s="41">
        <f>AK310+AN310</f>
        <v>0</v>
      </c>
      <c r="AP310" s="41">
        <f>MAX(0,MIN(AN310,AO310-$C310))</f>
        <v>0</v>
      </c>
      <c r="AQ310" s="41">
        <f>AT309*(1+AR$4/12)</f>
        <v>0</v>
      </c>
      <c r="AR310" s="41">
        <f>MAX(0,AQ310-AS$4)</f>
        <v>0</v>
      </c>
      <c r="AS310" s="41">
        <f>AO310+AR310</f>
        <v>0</v>
      </c>
      <c r="AT310" s="41">
        <f>MAX(0,MIN(AR310,AS310-$C310))</f>
        <v>0</v>
      </c>
    </row>
    <row r="311">
      <c r="A311" s="40" t="n">
        <v>305</v>
      </c>
      <c r="B311" s="40" t="str">
        <f>CHOOSE(MONTH(EDATE('4 Дългове'!$D$20,A311-1)),"януари","февруари","март","април","май","юни","юли","август","септември","октомври","ноември","декември")&amp;" "&amp;YEAR(EDATE('4 Дългове'!$D$20,A311-1))&amp;" г."</f>
        <v>март 2052 г.</v>
      </c>
      <c r="C311" s="41">
        <f>$C$4-(G311+K311+O311+S311+W311+AA311+AE311+AI311+AM311+AQ311)+(H311+L311+P311+T311+X311+AB311+AF311+AJ311+AN311+AR311)</f>
        <v>470</v>
      </c>
      <c r="D311" s="41">
        <f>(G311+K311+O311+S311+W311+AA311+AE311+AI311+AM311+AQ311)-(J310+N310+R310+V310+Z310+AD310+AH310+AL310+AP310+AT310)</f>
        <v>0</v>
      </c>
      <c r="E311" s="41">
        <f>J311+N311+R311+V311+Z311+AD311+AH311+AL311+AP311+AT311</f>
        <v>0</v>
      </c>
      <c r="F311" s="40" t="str">
        <f>IF(AND(E311&lt;0.005,E310&gt;=0.005),A311,"")</f>
        <v/>
      </c>
      <c r="G311" s="41">
        <f>J310*(1+H$4/12)</f>
        <v>0</v>
      </c>
      <c r="H311" s="41">
        <f>MAX(0,G311-I$4)</f>
        <v>0</v>
      </c>
      <c r="I311" s="41">
        <f>H311</f>
        <v>0</v>
      </c>
      <c r="J311" s="41">
        <f>MAX(0,MIN(H311,I311-$C311))</f>
        <v>0</v>
      </c>
      <c r="K311" s="41">
        <f>N310*(1+L$4/12)</f>
        <v>0</v>
      </c>
      <c r="L311" s="41">
        <f>MAX(0,K311-M$4)</f>
        <v>0</v>
      </c>
      <c r="M311" s="41">
        <f>I311+L311</f>
        <v>0</v>
      </c>
      <c r="N311" s="41">
        <f>MAX(0,MIN(L311,M311-$C311))</f>
        <v>0</v>
      </c>
      <c r="O311" s="41">
        <f>R310*(1+P$4/12)</f>
        <v>0</v>
      </c>
      <c r="P311" s="41">
        <f>MAX(0,O311-Q$4)</f>
        <v>0</v>
      </c>
      <c r="Q311" s="41">
        <f>M311+P311</f>
        <v>0</v>
      </c>
      <c r="R311" s="41">
        <f>MAX(0,MIN(P311,Q311-$C311))</f>
        <v>0</v>
      </c>
      <c r="S311" s="41">
        <f>V310*(1+T$4/12)</f>
        <v>0</v>
      </c>
      <c r="T311" s="41">
        <f>MAX(0,S311-U$4)</f>
        <v>0</v>
      </c>
      <c r="U311" s="41">
        <f>Q311+T311</f>
        <v>0</v>
      </c>
      <c r="V311" s="41">
        <f>MAX(0,MIN(T311,U311-$C311))</f>
        <v>0</v>
      </c>
      <c r="W311" s="41">
        <f>Z310*(1+X$4/12)</f>
        <v>0</v>
      </c>
      <c r="X311" s="41">
        <f>MAX(0,W311-Y$4)</f>
        <v>0</v>
      </c>
      <c r="Y311" s="41">
        <f>U311+X311</f>
        <v>0</v>
      </c>
      <c r="Z311" s="41">
        <f>MAX(0,MIN(X311,Y311-$C311))</f>
        <v>0</v>
      </c>
      <c r="AA311" s="41">
        <f>AD310*(1+AB$4/12)</f>
        <v>0</v>
      </c>
      <c r="AB311" s="41">
        <f>MAX(0,AA311-AC$4)</f>
        <v>0</v>
      </c>
      <c r="AC311" s="41">
        <f>Y311+AB311</f>
        <v>0</v>
      </c>
      <c r="AD311" s="41">
        <f>MAX(0,MIN(AB311,AC311-$C311))</f>
        <v>0</v>
      </c>
      <c r="AE311" s="41">
        <f>AH310*(1+AF$4/12)</f>
        <v>0</v>
      </c>
      <c r="AF311" s="41">
        <f>MAX(0,AE311-AG$4)</f>
        <v>0</v>
      </c>
      <c r="AG311" s="41">
        <f>AC311+AF311</f>
        <v>0</v>
      </c>
      <c r="AH311" s="41">
        <f>MAX(0,MIN(AF311,AG311-$C311))</f>
        <v>0</v>
      </c>
      <c r="AI311" s="41">
        <f>AL310*(1+AJ$4/12)</f>
        <v>0</v>
      </c>
      <c r="AJ311" s="41">
        <f>MAX(0,AI311-AK$4)</f>
        <v>0</v>
      </c>
      <c r="AK311" s="41">
        <f>AG311+AJ311</f>
        <v>0</v>
      </c>
      <c r="AL311" s="41">
        <f>MAX(0,MIN(AJ311,AK311-$C311))</f>
        <v>0</v>
      </c>
      <c r="AM311" s="41">
        <f>AP310*(1+AN$4/12)</f>
        <v>0</v>
      </c>
      <c r="AN311" s="41">
        <f>MAX(0,AM311-AO$4)</f>
        <v>0</v>
      </c>
      <c r="AO311" s="41">
        <f>AK311+AN311</f>
        <v>0</v>
      </c>
      <c r="AP311" s="41">
        <f>MAX(0,MIN(AN311,AO311-$C311))</f>
        <v>0</v>
      </c>
      <c r="AQ311" s="41">
        <f>AT310*(1+AR$4/12)</f>
        <v>0</v>
      </c>
      <c r="AR311" s="41">
        <f>MAX(0,AQ311-AS$4)</f>
        <v>0</v>
      </c>
      <c r="AS311" s="41">
        <f>AO311+AR311</f>
        <v>0</v>
      </c>
      <c r="AT311" s="41">
        <f>MAX(0,MIN(AR311,AS311-$C311))</f>
        <v>0</v>
      </c>
    </row>
    <row r="312">
      <c r="A312" s="40" t="n">
        <v>306</v>
      </c>
      <c r="B312" s="40" t="str">
        <f>CHOOSE(MONTH(EDATE('4 Дългове'!$D$20,A312-1)),"януари","февруари","март","април","май","юни","юли","август","септември","октомври","ноември","декември")&amp;" "&amp;YEAR(EDATE('4 Дългове'!$D$20,A312-1))&amp;" г."</f>
        <v>април 2052 г.</v>
      </c>
      <c r="C312" s="41">
        <f>$C$4-(G312+K312+O312+S312+W312+AA312+AE312+AI312+AM312+AQ312)+(H312+L312+P312+T312+X312+AB312+AF312+AJ312+AN312+AR312)</f>
        <v>470</v>
      </c>
      <c r="D312" s="41">
        <f>(G312+K312+O312+S312+W312+AA312+AE312+AI312+AM312+AQ312)-(J311+N311+R311+V311+Z311+AD311+AH311+AL311+AP311+AT311)</f>
        <v>0</v>
      </c>
      <c r="E312" s="41">
        <f>J312+N312+R312+V312+Z312+AD312+AH312+AL312+AP312+AT312</f>
        <v>0</v>
      </c>
      <c r="F312" s="40" t="str">
        <f>IF(AND(E312&lt;0.005,E311&gt;=0.005),A312,"")</f>
        <v/>
      </c>
      <c r="G312" s="41">
        <f>J311*(1+H$4/12)</f>
        <v>0</v>
      </c>
      <c r="H312" s="41">
        <f>MAX(0,G312-I$4)</f>
        <v>0</v>
      </c>
      <c r="I312" s="41">
        <f>H312</f>
        <v>0</v>
      </c>
      <c r="J312" s="41">
        <f>MAX(0,MIN(H312,I312-$C312))</f>
        <v>0</v>
      </c>
      <c r="K312" s="41">
        <f>N311*(1+L$4/12)</f>
        <v>0</v>
      </c>
      <c r="L312" s="41">
        <f>MAX(0,K312-M$4)</f>
        <v>0</v>
      </c>
      <c r="M312" s="41">
        <f>I312+L312</f>
        <v>0</v>
      </c>
      <c r="N312" s="41">
        <f>MAX(0,MIN(L312,M312-$C312))</f>
        <v>0</v>
      </c>
      <c r="O312" s="41">
        <f>R311*(1+P$4/12)</f>
        <v>0</v>
      </c>
      <c r="P312" s="41">
        <f>MAX(0,O312-Q$4)</f>
        <v>0</v>
      </c>
      <c r="Q312" s="41">
        <f>M312+P312</f>
        <v>0</v>
      </c>
      <c r="R312" s="41">
        <f>MAX(0,MIN(P312,Q312-$C312))</f>
        <v>0</v>
      </c>
      <c r="S312" s="41">
        <f>V311*(1+T$4/12)</f>
        <v>0</v>
      </c>
      <c r="T312" s="41">
        <f>MAX(0,S312-U$4)</f>
        <v>0</v>
      </c>
      <c r="U312" s="41">
        <f>Q312+T312</f>
        <v>0</v>
      </c>
      <c r="V312" s="41">
        <f>MAX(0,MIN(T312,U312-$C312))</f>
        <v>0</v>
      </c>
      <c r="W312" s="41">
        <f>Z311*(1+X$4/12)</f>
        <v>0</v>
      </c>
      <c r="X312" s="41">
        <f>MAX(0,W312-Y$4)</f>
        <v>0</v>
      </c>
      <c r="Y312" s="41">
        <f>U312+X312</f>
        <v>0</v>
      </c>
      <c r="Z312" s="41">
        <f>MAX(0,MIN(X312,Y312-$C312))</f>
        <v>0</v>
      </c>
      <c r="AA312" s="41">
        <f>AD311*(1+AB$4/12)</f>
        <v>0</v>
      </c>
      <c r="AB312" s="41">
        <f>MAX(0,AA312-AC$4)</f>
        <v>0</v>
      </c>
      <c r="AC312" s="41">
        <f>Y312+AB312</f>
        <v>0</v>
      </c>
      <c r="AD312" s="41">
        <f>MAX(0,MIN(AB312,AC312-$C312))</f>
        <v>0</v>
      </c>
      <c r="AE312" s="41">
        <f>AH311*(1+AF$4/12)</f>
        <v>0</v>
      </c>
      <c r="AF312" s="41">
        <f>MAX(0,AE312-AG$4)</f>
        <v>0</v>
      </c>
      <c r="AG312" s="41">
        <f>AC312+AF312</f>
        <v>0</v>
      </c>
      <c r="AH312" s="41">
        <f>MAX(0,MIN(AF312,AG312-$C312))</f>
        <v>0</v>
      </c>
      <c r="AI312" s="41">
        <f>AL311*(1+AJ$4/12)</f>
        <v>0</v>
      </c>
      <c r="AJ312" s="41">
        <f>MAX(0,AI312-AK$4)</f>
        <v>0</v>
      </c>
      <c r="AK312" s="41">
        <f>AG312+AJ312</f>
        <v>0</v>
      </c>
      <c r="AL312" s="41">
        <f>MAX(0,MIN(AJ312,AK312-$C312))</f>
        <v>0</v>
      </c>
      <c r="AM312" s="41">
        <f>AP311*(1+AN$4/12)</f>
        <v>0</v>
      </c>
      <c r="AN312" s="41">
        <f>MAX(0,AM312-AO$4)</f>
        <v>0</v>
      </c>
      <c r="AO312" s="41">
        <f>AK312+AN312</f>
        <v>0</v>
      </c>
      <c r="AP312" s="41">
        <f>MAX(0,MIN(AN312,AO312-$C312))</f>
        <v>0</v>
      </c>
      <c r="AQ312" s="41">
        <f>AT311*(1+AR$4/12)</f>
        <v>0</v>
      </c>
      <c r="AR312" s="41">
        <f>MAX(0,AQ312-AS$4)</f>
        <v>0</v>
      </c>
      <c r="AS312" s="41">
        <f>AO312+AR312</f>
        <v>0</v>
      </c>
      <c r="AT312" s="41">
        <f>MAX(0,MIN(AR312,AS312-$C312))</f>
        <v>0</v>
      </c>
    </row>
    <row r="313">
      <c r="A313" s="40" t="n">
        <v>307</v>
      </c>
      <c r="B313" s="40" t="str">
        <f>CHOOSE(MONTH(EDATE('4 Дългове'!$D$20,A313-1)),"януари","февруари","март","април","май","юни","юли","август","септември","октомври","ноември","декември")&amp;" "&amp;YEAR(EDATE('4 Дългове'!$D$20,A313-1))&amp;" г."</f>
        <v>май 2052 г.</v>
      </c>
      <c r="C313" s="41">
        <f>$C$4-(G313+K313+O313+S313+W313+AA313+AE313+AI313+AM313+AQ313)+(H313+L313+P313+T313+X313+AB313+AF313+AJ313+AN313+AR313)</f>
        <v>470</v>
      </c>
      <c r="D313" s="41">
        <f>(G313+K313+O313+S313+W313+AA313+AE313+AI313+AM313+AQ313)-(J312+N312+R312+V312+Z312+AD312+AH312+AL312+AP312+AT312)</f>
        <v>0</v>
      </c>
      <c r="E313" s="41">
        <f>J313+N313+R313+V313+Z313+AD313+AH313+AL313+AP313+AT313</f>
        <v>0</v>
      </c>
      <c r="F313" s="40" t="str">
        <f>IF(AND(E313&lt;0.005,E312&gt;=0.005),A313,"")</f>
        <v/>
      </c>
      <c r="G313" s="41">
        <f>J312*(1+H$4/12)</f>
        <v>0</v>
      </c>
      <c r="H313" s="41">
        <f>MAX(0,G313-I$4)</f>
        <v>0</v>
      </c>
      <c r="I313" s="41">
        <f>H313</f>
        <v>0</v>
      </c>
      <c r="J313" s="41">
        <f>MAX(0,MIN(H313,I313-$C313))</f>
        <v>0</v>
      </c>
      <c r="K313" s="41">
        <f>N312*(1+L$4/12)</f>
        <v>0</v>
      </c>
      <c r="L313" s="41">
        <f>MAX(0,K313-M$4)</f>
        <v>0</v>
      </c>
      <c r="M313" s="41">
        <f>I313+L313</f>
        <v>0</v>
      </c>
      <c r="N313" s="41">
        <f>MAX(0,MIN(L313,M313-$C313))</f>
        <v>0</v>
      </c>
      <c r="O313" s="41">
        <f>R312*(1+P$4/12)</f>
        <v>0</v>
      </c>
      <c r="P313" s="41">
        <f>MAX(0,O313-Q$4)</f>
        <v>0</v>
      </c>
      <c r="Q313" s="41">
        <f>M313+P313</f>
        <v>0</v>
      </c>
      <c r="R313" s="41">
        <f>MAX(0,MIN(P313,Q313-$C313))</f>
        <v>0</v>
      </c>
      <c r="S313" s="41">
        <f>V312*(1+T$4/12)</f>
        <v>0</v>
      </c>
      <c r="T313" s="41">
        <f>MAX(0,S313-U$4)</f>
        <v>0</v>
      </c>
      <c r="U313" s="41">
        <f>Q313+T313</f>
        <v>0</v>
      </c>
      <c r="V313" s="41">
        <f>MAX(0,MIN(T313,U313-$C313))</f>
        <v>0</v>
      </c>
      <c r="W313" s="41">
        <f>Z312*(1+X$4/12)</f>
        <v>0</v>
      </c>
      <c r="X313" s="41">
        <f>MAX(0,W313-Y$4)</f>
        <v>0</v>
      </c>
      <c r="Y313" s="41">
        <f>U313+X313</f>
        <v>0</v>
      </c>
      <c r="Z313" s="41">
        <f>MAX(0,MIN(X313,Y313-$C313))</f>
        <v>0</v>
      </c>
      <c r="AA313" s="41">
        <f>AD312*(1+AB$4/12)</f>
        <v>0</v>
      </c>
      <c r="AB313" s="41">
        <f>MAX(0,AA313-AC$4)</f>
        <v>0</v>
      </c>
      <c r="AC313" s="41">
        <f>Y313+AB313</f>
        <v>0</v>
      </c>
      <c r="AD313" s="41">
        <f>MAX(0,MIN(AB313,AC313-$C313))</f>
        <v>0</v>
      </c>
      <c r="AE313" s="41">
        <f>AH312*(1+AF$4/12)</f>
        <v>0</v>
      </c>
      <c r="AF313" s="41">
        <f>MAX(0,AE313-AG$4)</f>
        <v>0</v>
      </c>
      <c r="AG313" s="41">
        <f>AC313+AF313</f>
        <v>0</v>
      </c>
      <c r="AH313" s="41">
        <f>MAX(0,MIN(AF313,AG313-$C313))</f>
        <v>0</v>
      </c>
      <c r="AI313" s="41">
        <f>AL312*(1+AJ$4/12)</f>
        <v>0</v>
      </c>
      <c r="AJ313" s="41">
        <f>MAX(0,AI313-AK$4)</f>
        <v>0</v>
      </c>
      <c r="AK313" s="41">
        <f>AG313+AJ313</f>
        <v>0</v>
      </c>
      <c r="AL313" s="41">
        <f>MAX(0,MIN(AJ313,AK313-$C313))</f>
        <v>0</v>
      </c>
      <c r="AM313" s="41">
        <f>AP312*(1+AN$4/12)</f>
        <v>0</v>
      </c>
      <c r="AN313" s="41">
        <f>MAX(0,AM313-AO$4)</f>
        <v>0</v>
      </c>
      <c r="AO313" s="41">
        <f>AK313+AN313</f>
        <v>0</v>
      </c>
      <c r="AP313" s="41">
        <f>MAX(0,MIN(AN313,AO313-$C313))</f>
        <v>0</v>
      </c>
      <c r="AQ313" s="41">
        <f>AT312*(1+AR$4/12)</f>
        <v>0</v>
      </c>
      <c r="AR313" s="41">
        <f>MAX(0,AQ313-AS$4)</f>
        <v>0</v>
      </c>
      <c r="AS313" s="41">
        <f>AO313+AR313</f>
        <v>0</v>
      </c>
      <c r="AT313" s="41">
        <f>MAX(0,MIN(AR313,AS313-$C313))</f>
        <v>0</v>
      </c>
    </row>
    <row r="314">
      <c r="A314" s="40" t="n">
        <v>308</v>
      </c>
      <c r="B314" s="40" t="str">
        <f>CHOOSE(MONTH(EDATE('4 Дългове'!$D$20,A314-1)),"януари","февруари","март","април","май","юни","юли","август","септември","октомври","ноември","декември")&amp;" "&amp;YEAR(EDATE('4 Дългове'!$D$20,A314-1))&amp;" г."</f>
        <v>юни 2052 г.</v>
      </c>
      <c r="C314" s="41">
        <f>$C$4-(G314+K314+O314+S314+W314+AA314+AE314+AI314+AM314+AQ314)+(H314+L314+P314+T314+X314+AB314+AF314+AJ314+AN314+AR314)</f>
        <v>470</v>
      </c>
      <c r="D314" s="41">
        <f>(G314+K314+O314+S314+W314+AA314+AE314+AI314+AM314+AQ314)-(J313+N313+R313+V313+Z313+AD313+AH313+AL313+AP313+AT313)</f>
        <v>0</v>
      </c>
      <c r="E314" s="41">
        <f>J314+N314+R314+V314+Z314+AD314+AH314+AL314+AP314+AT314</f>
        <v>0</v>
      </c>
      <c r="F314" s="40" t="str">
        <f>IF(AND(E314&lt;0.005,E313&gt;=0.005),A314,"")</f>
        <v/>
      </c>
      <c r="G314" s="41">
        <f>J313*(1+H$4/12)</f>
        <v>0</v>
      </c>
      <c r="H314" s="41">
        <f>MAX(0,G314-I$4)</f>
        <v>0</v>
      </c>
      <c r="I314" s="41">
        <f>H314</f>
        <v>0</v>
      </c>
      <c r="J314" s="41">
        <f>MAX(0,MIN(H314,I314-$C314))</f>
        <v>0</v>
      </c>
      <c r="K314" s="41">
        <f>N313*(1+L$4/12)</f>
        <v>0</v>
      </c>
      <c r="L314" s="41">
        <f>MAX(0,K314-M$4)</f>
        <v>0</v>
      </c>
      <c r="M314" s="41">
        <f>I314+L314</f>
        <v>0</v>
      </c>
      <c r="N314" s="41">
        <f>MAX(0,MIN(L314,M314-$C314))</f>
        <v>0</v>
      </c>
      <c r="O314" s="41">
        <f>R313*(1+P$4/12)</f>
        <v>0</v>
      </c>
      <c r="P314" s="41">
        <f>MAX(0,O314-Q$4)</f>
        <v>0</v>
      </c>
      <c r="Q314" s="41">
        <f>M314+P314</f>
        <v>0</v>
      </c>
      <c r="R314" s="41">
        <f>MAX(0,MIN(P314,Q314-$C314))</f>
        <v>0</v>
      </c>
      <c r="S314" s="41">
        <f>V313*(1+T$4/12)</f>
        <v>0</v>
      </c>
      <c r="T314" s="41">
        <f>MAX(0,S314-U$4)</f>
        <v>0</v>
      </c>
      <c r="U314" s="41">
        <f>Q314+T314</f>
        <v>0</v>
      </c>
      <c r="V314" s="41">
        <f>MAX(0,MIN(T314,U314-$C314))</f>
        <v>0</v>
      </c>
      <c r="W314" s="41">
        <f>Z313*(1+X$4/12)</f>
        <v>0</v>
      </c>
      <c r="X314" s="41">
        <f>MAX(0,W314-Y$4)</f>
        <v>0</v>
      </c>
      <c r="Y314" s="41">
        <f>U314+X314</f>
        <v>0</v>
      </c>
      <c r="Z314" s="41">
        <f>MAX(0,MIN(X314,Y314-$C314))</f>
        <v>0</v>
      </c>
      <c r="AA314" s="41">
        <f>AD313*(1+AB$4/12)</f>
        <v>0</v>
      </c>
      <c r="AB314" s="41">
        <f>MAX(0,AA314-AC$4)</f>
        <v>0</v>
      </c>
      <c r="AC314" s="41">
        <f>Y314+AB314</f>
        <v>0</v>
      </c>
      <c r="AD314" s="41">
        <f>MAX(0,MIN(AB314,AC314-$C314))</f>
        <v>0</v>
      </c>
      <c r="AE314" s="41">
        <f>AH313*(1+AF$4/12)</f>
        <v>0</v>
      </c>
      <c r="AF314" s="41">
        <f>MAX(0,AE314-AG$4)</f>
        <v>0</v>
      </c>
      <c r="AG314" s="41">
        <f>AC314+AF314</f>
        <v>0</v>
      </c>
      <c r="AH314" s="41">
        <f>MAX(0,MIN(AF314,AG314-$C314))</f>
        <v>0</v>
      </c>
      <c r="AI314" s="41">
        <f>AL313*(1+AJ$4/12)</f>
        <v>0</v>
      </c>
      <c r="AJ314" s="41">
        <f>MAX(0,AI314-AK$4)</f>
        <v>0</v>
      </c>
      <c r="AK314" s="41">
        <f>AG314+AJ314</f>
        <v>0</v>
      </c>
      <c r="AL314" s="41">
        <f>MAX(0,MIN(AJ314,AK314-$C314))</f>
        <v>0</v>
      </c>
      <c r="AM314" s="41">
        <f>AP313*(1+AN$4/12)</f>
        <v>0</v>
      </c>
      <c r="AN314" s="41">
        <f>MAX(0,AM314-AO$4)</f>
        <v>0</v>
      </c>
      <c r="AO314" s="41">
        <f>AK314+AN314</f>
        <v>0</v>
      </c>
      <c r="AP314" s="41">
        <f>MAX(0,MIN(AN314,AO314-$C314))</f>
        <v>0</v>
      </c>
      <c r="AQ314" s="41">
        <f>AT313*(1+AR$4/12)</f>
        <v>0</v>
      </c>
      <c r="AR314" s="41">
        <f>MAX(0,AQ314-AS$4)</f>
        <v>0</v>
      </c>
      <c r="AS314" s="41">
        <f>AO314+AR314</f>
        <v>0</v>
      </c>
      <c r="AT314" s="41">
        <f>MAX(0,MIN(AR314,AS314-$C314))</f>
        <v>0</v>
      </c>
    </row>
    <row r="315">
      <c r="A315" s="40" t="n">
        <v>309</v>
      </c>
      <c r="B315" s="40" t="str">
        <f>CHOOSE(MONTH(EDATE('4 Дългове'!$D$20,A315-1)),"януари","февруари","март","април","май","юни","юли","август","септември","октомври","ноември","декември")&amp;" "&amp;YEAR(EDATE('4 Дългове'!$D$20,A315-1))&amp;" г."</f>
        <v>юли 2052 г.</v>
      </c>
      <c r="C315" s="41">
        <f>$C$4-(G315+K315+O315+S315+W315+AA315+AE315+AI315+AM315+AQ315)+(H315+L315+P315+T315+X315+AB315+AF315+AJ315+AN315+AR315)</f>
        <v>470</v>
      </c>
      <c r="D315" s="41">
        <f>(G315+K315+O315+S315+W315+AA315+AE315+AI315+AM315+AQ315)-(J314+N314+R314+V314+Z314+AD314+AH314+AL314+AP314+AT314)</f>
        <v>0</v>
      </c>
      <c r="E315" s="41">
        <f>J315+N315+R315+V315+Z315+AD315+AH315+AL315+AP315+AT315</f>
        <v>0</v>
      </c>
      <c r="F315" s="40" t="str">
        <f>IF(AND(E315&lt;0.005,E314&gt;=0.005),A315,"")</f>
        <v/>
      </c>
      <c r="G315" s="41">
        <f>J314*(1+H$4/12)</f>
        <v>0</v>
      </c>
      <c r="H315" s="41">
        <f>MAX(0,G315-I$4)</f>
        <v>0</v>
      </c>
      <c r="I315" s="41">
        <f>H315</f>
        <v>0</v>
      </c>
      <c r="J315" s="41">
        <f>MAX(0,MIN(H315,I315-$C315))</f>
        <v>0</v>
      </c>
      <c r="K315" s="41">
        <f>N314*(1+L$4/12)</f>
        <v>0</v>
      </c>
      <c r="L315" s="41">
        <f>MAX(0,K315-M$4)</f>
        <v>0</v>
      </c>
      <c r="M315" s="41">
        <f>I315+L315</f>
        <v>0</v>
      </c>
      <c r="N315" s="41">
        <f>MAX(0,MIN(L315,M315-$C315))</f>
        <v>0</v>
      </c>
      <c r="O315" s="41">
        <f>R314*(1+P$4/12)</f>
        <v>0</v>
      </c>
      <c r="P315" s="41">
        <f>MAX(0,O315-Q$4)</f>
        <v>0</v>
      </c>
      <c r="Q315" s="41">
        <f>M315+P315</f>
        <v>0</v>
      </c>
      <c r="R315" s="41">
        <f>MAX(0,MIN(P315,Q315-$C315))</f>
        <v>0</v>
      </c>
      <c r="S315" s="41">
        <f>V314*(1+T$4/12)</f>
        <v>0</v>
      </c>
      <c r="T315" s="41">
        <f>MAX(0,S315-U$4)</f>
        <v>0</v>
      </c>
      <c r="U315" s="41">
        <f>Q315+T315</f>
        <v>0</v>
      </c>
      <c r="V315" s="41">
        <f>MAX(0,MIN(T315,U315-$C315))</f>
        <v>0</v>
      </c>
      <c r="W315" s="41">
        <f>Z314*(1+X$4/12)</f>
        <v>0</v>
      </c>
      <c r="X315" s="41">
        <f>MAX(0,W315-Y$4)</f>
        <v>0</v>
      </c>
      <c r="Y315" s="41">
        <f>U315+X315</f>
        <v>0</v>
      </c>
      <c r="Z315" s="41">
        <f>MAX(0,MIN(X315,Y315-$C315))</f>
        <v>0</v>
      </c>
      <c r="AA315" s="41">
        <f>AD314*(1+AB$4/12)</f>
        <v>0</v>
      </c>
      <c r="AB315" s="41">
        <f>MAX(0,AA315-AC$4)</f>
        <v>0</v>
      </c>
      <c r="AC315" s="41">
        <f>Y315+AB315</f>
        <v>0</v>
      </c>
      <c r="AD315" s="41">
        <f>MAX(0,MIN(AB315,AC315-$C315))</f>
        <v>0</v>
      </c>
      <c r="AE315" s="41">
        <f>AH314*(1+AF$4/12)</f>
        <v>0</v>
      </c>
      <c r="AF315" s="41">
        <f>MAX(0,AE315-AG$4)</f>
        <v>0</v>
      </c>
      <c r="AG315" s="41">
        <f>AC315+AF315</f>
        <v>0</v>
      </c>
      <c r="AH315" s="41">
        <f>MAX(0,MIN(AF315,AG315-$C315))</f>
        <v>0</v>
      </c>
      <c r="AI315" s="41">
        <f>AL314*(1+AJ$4/12)</f>
        <v>0</v>
      </c>
      <c r="AJ315" s="41">
        <f>MAX(0,AI315-AK$4)</f>
        <v>0</v>
      </c>
      <c r="AK315" s="41">
        <f>AG315+AJ315</f>
        <v>0</v>
      </c>
      <c r="AL315" s="41">
        <f>MAX(0,MIN(AJ315,AK315-$C315))</f>
        <v>0</v>
      </c>
      <c r="AM315" s="41">
        <f>AP314*(1+AN$4/12)</f>
        <v>0</v>
      </c>
      <c r="AN315" s="41">
        <f>MAX(0,AM315-AO$4)</f>
        <v>0</v>
      </c>
      <c r="AO315" s="41">
        <f>AK315+AN315</f>
        <v>0</v>
      </c>
      <c r="AP315" s="41">
        <f>MAX(0,MIN(AN315,AO315-$C315))</f>
        <v>0</v>
      </c>
      <c r="AQ315" s="41">
        <f>AT314*(1+AR$4/12)</f>
        <v>0</v>
      </c>
      <c r="AR315" s="41">
        <f>MAX(0,AQ315-AS$4)</f>
        <v>0</v>
      </c>
      <c r="AS315" s="41">
        <f>AO315+AR315</f>
        <v>0</v>
      </c>
      <c r="AT315" s="41">
        <f>MAX(0,MIN(AR315,AS315-$C315))</f>
        <v>0</v>
      </c>
    </row>
    <row r="316">
      <c r="A316" s="40" t="n">
        <v>310</v>
      </c>
      <c r="B316" s="40" t="str">
        <f>CHOOSE(MONTH(EDATE('4 Дългове'!$D$20,A316-1)),"януари","февруари","март","април","май","юни","юли","август","септември","октомври","ноември","декември")&amp;" "&amp;YEAR(EDATE('4 Дългове'!$D$20,A316-1))&amp;" г."</f>
        <v>август 2052 г.</v>
      </c>
      <c r="C316" s="41">
        <f>$C$4-(G316+K316+O316+S316+W316+AA316+AE316+AI316+AM316+AQ316)+(H316+L316+P316+T316+X316+AB316+AF316+AJ316+AN316+AR316)</f>
        <v>470</v>
      </c>
      <c r="D316" s="41">
        <f>(G316+K316+O316+S316+W316+AA316+AE316+AI316+AM316+AQ316)-(J315+N315+R315+V315+Z315+AD315+AH315+AL315+AP315+AT315)</f>
        <v>0</v>
      </c>
      <c r="E316" s="41">
        <f>J316+N316+R316+V316+Z316+AD316+AH316+AL316+AP316+AT316</f>
        <v>0</v>
      </c>
      <c r="F316" s="40" t="str">
        <f>IF(AND(E316&lt;0.005,E315&gt;=0.005),A316,"")</f>
        <v/>
      </c>
      <c r="G316" s="41">
        <f>J315*(1+H$4/12)</f>
        <v>0</v>
      </c>
      <c r="H316" s="41">
        <f>MAX(0,G316-I$4)</f>
        <v>0</v>
      </c>
      <c r="I316" s="41">
        <f>H316</f>
        <v>0</v>
      </c>
      <c r="J316" s="41">
        <f>MAX(0,MIN(H316,I316-$C316))</f>
        <v>0</v>
      </c>
      <c r="K316" s="41">
        <f>N315*(1+L$4/12)</f>
        <v>0</v>
      </c>
      <c r="L316" s="41">
        <f>MAX(0,K316-M$4)</f>
        <v>0</v>
      </c>
      <c r="M316" s="41">
        <f>I316+L316</f>
        <v>0</v>
      </c>
      <c r="N316" s="41">
        <f>MAX(0,MIN(L316,M316-$C316))</f>
        <v>0</v>
      </c>
      <c r="O316" s="41">
        <f>R315*(1+P$4/12)</f>
        <v>0</v>
      </c>
      <c r="P316" s="41">
        <f>MAX(0,O316-Q$4)</f>
        <v>0</v>
      </c>
      <c r="Q316" s="41">
        <f>M316+P316</f>
        <v>0</v>
      </c>
      <c r="R316" s="41">
        <f>MAX(0,MIN(P316,Q316-$C316))</f>
        <v>0</v>
      </c>
      <c r="S316" s="41">
        <f>V315*(1+T$4/12)</f>
        <v>0</v>
      </c>
      <c r="T316" s="41">
        <f>MAX(0,S316-U$4)</f>
        <v>0</v>
      </c>
      <c r="U316" s="41">
        <f>Q316+T316</f>
        <v>0</v>
      </c>
      <c r="V316" s="41">
        <f>MAX(0,MIN(T316,U316-$C316))</f>
        <v>0</v>
      </c>
      <c r="W316" s="41">
        <f>Z315*(1+X$4/12)</f>
        <v>0</v>
      </c>
      <c r="X316" s="41">
        <f>MAX(0,W316-Y$4)</f>
        <v>0</v>
      </c>
      <c r="Y316" s="41">
        <f>U316+X316</f>
        <v>0</v>
      </c>
      <c r="Z316" s="41">
        <f>MAX(0,MIN(X316,Y316-$C316))</f>
        <v>0</v>
      </c>
      <c r="AA316" s="41">
        <f>AD315*(1+AB$4/12)</f>
        <v>0</v>
      </c>
      <c r="AB316" s="41">
        <f>MAX(0,AA316-AC$4)</f>
        <v>0</v>
      </c>
      <c r="AC316" s="41">
        <f>Y316+AB316</f>
        <v>0</v>
      </c>
      <c r="AD316" s="41">
        <f>MAX(0,MIN(AB316,AC316-$C316))</f>
        <v>0</v>
      </c>
      <c r="AE316" s="41">
        <f>AH315*(1+AF$4/12)</f>
        <v>0</v>
      </c>
      <c r="AF316" s="41">
        <f>MAX(0,AE316-AG$4)</f>
        <v>0</v>
      </c>
      <c r="AG316" s="41">
        <f>AC316+AF316</f>
        <v>0</v>
      </c>
      <c r="AH316" s="41">
        <f>MAX(0,MIN(AF316,AG316-$C316))</f>
        <v>0</v>
      </c>
      <c r="AI316" s="41">
        <f>AL315*(1+AJ$4/12)</f>
        <v>0</v>
      </c>
      <c r="AJ316" s="41">
        <f>MAX(0,AI316-AK$4)</f>
        <v>0</v>
      </c>
      <c r="AK316" s="41">
        <f>AG316+AJ316</f>
        <v>0</v>
      </c>
      <c r="AL316" s="41">
        <f>MAX(0,MIN(AJ316,AK316-$C316))</f>
        <v>0</v>
      </c>
      <c r="AM316" s="41">
        <f>AP315*(1+AN$4/12)</f>
        <v>0</v>
      </c>
      <c r="AN316" s="41">
        <f>MAX(0,AM316-AO$4)</f>
        <v>0</v>
      </c>
      <c r="AO316" s="41">
        <f>AK316+AN316</f>
        <v>0</v>
      </c>
      <c r="AP316" s="41">
        <f>MAX(0,MIN(AN316,AO316-$C316))</f>
        <v>0</v>
      </c>
      <c r="AQ316" s="41">
        <f>AT315*(1+AR$4/12)</f>
        <v>0</v>
      </c>
      <c r="AR316" s="41">
        <f>MAX(0,AQ316-AS$4)</f>
        <v>0</v>
      </c>
      <c r="AS316" s="41">
        <f>AO316+AR316</f>
        <v>0</v>
      </c>
      <c r="AT316" s="41">
        <f>MAX(0,MIN(AR316,AS316-$C316))</f>
        <v>0</v>
      </c>
    </row>
    <row r="317">
      <c r="A317" s="40" t="n">
        <v>311</v>
      </c>
      <c r="B317" s="40" t="str">
        <f>CHOOSE(MONTH(EDATE('4 Дългове'!$D$20,A317-1)),"януари","февруари","март","април","май","юни","юли","август","септември","октомври","ноември","декември")&amp;" "&amp;YEAR(EDATE('4 Дългове'!$D$20,A317-1))&amp;" г."</f>
        <v>септември 2052 г.</v>
      </c>
      <c r="C317" s="41">
        <f>$C$4-(G317+K317+O317+S317+W317+AA317+AE317+AI317+AM317+AQ317)+(H317+L317+P317+T317+X317+AB317+AF317+AJ317+AN317+AR317)</f>
        <v>470</v>
      </c>
      <c r="D317" s="41">
        <f>(G317+K317+O317+S317+W317+AA317+AE317+AI317+AM317+AQ317)-(J316+N316+R316+V316+Z316+AD316+AH316+AL316+AP316+AT316)</f>
        <v>0</v>
      </c>
      <c r="E317" s="41">
        <f>J317+N317+R317+V317+Z317+AD317+AH317+AL317+AP317+AT317</f>
        <v>0</v>
      </c>
      <c r="F317" s="40" t="str">
        <f>IF(AND(E317&lt;0.005,E316&gt;=0.005),A317,"")</f>
        <v/>
      </c>
      <c r="G317" s="41">
        <f>J316*(1+H$4/12)</f>
        <v>0</v>
      </c>
      <c r="H317" s="41">
        <f>MAX(0,G317-I$4)</f>
        <v>0</v>
      </c>
      <c r="I317" s="41">
        <f>H317</f>
        <v>0</v>
      </c>
      <c r="J317" s="41">
        <f>MAX(0,MIN(H317,I317-$C317))</f>
        <v>0</v>
      </c>
      <c r="K317" s="41">
        <f>N316*(1+L$4/12)</f>
        <v>0</v>
      </c>
      <c r="L317" s="41">
        <f>MAX(0,K317-M$4)</f>
        <v>0</v>
      </c>
      <c r="M317" s="41">
        <f>I317+L317</f>
        <v>0</v>
      </c>
      <c r="N317" s="41">
        <f>MAX(0,MIN(L317,M317-$C317))</f>
        <v>0</v>
      </c>
      <c r="O317" s="41">
        <f>R316*(1+P$4/12)</f>
        <v>0</v>
      </c>
      <c r="P317" s="41">
        <f>MAX(0,O317-Q$4)</f>
        <v>0</v>
      </c>
      <c r="Q317" s="41">
        <f>M317+P317</f>
        <v>0</v>
      </c>
      <c r="R317" s="41">
        <f>MAX(0,MIN(P317,Q317-$C317))</f>
        <v>0</v>
      </c>
      <c r="S317" s="41">
        <f>V316*(1+T$4/12)</f>
        <v>0</v>
      </c>
      <c r="T317" s="41">
        <f>MAX(0,S317-U$4)</f>
        <v>0</v>
      </c>
      <c r="U317" s="41">
        <f>Q317+T317</f>
        <v>0</v>
      </c>
      <c r="V317" s="41">
        <f>MAX(0,MIN(T317,U317-$C317))</f>
        <v>0</v>
      </c>
      <c r="W317" s="41">
        <f>Z316*(1+X$4/12)</f>
        <v>0</v>
      </c>
      <c r="X317" s="41">
        <f>MAX(0,W317-Y$4)</f>
        <v>0</v>
      </c>
      <c r="Y317" s="41">
        <f>U317+X317</f>
        <v>0</v>
      </c>
      <c r="Z317" s="41">
        <f>MAX(0,MIN(X317,Y317-$C317))</f>
        <v>0</v>
      </c>
      <c r="AA317" s="41">
        <f>AD316*(1+AB$4/12)</f>
        <v>0</v>
      </c>
      <c r="AB317" s="41">
        <f>MAX(0,AA317-AC$4)</f>
        <v>0</v>
      </c>
      <c r="AC317" s="41">
        <f>Y317+AB317</f>
        <v>0</v>
      </c>
      <c r="AD317" s="41">
        <f>MAX(0,MIN(AB317,AC317-$C317))</f>
        <v>0</v>
      </c>
      <c r="AE317" s="41">
        <f>AH316*(1+AF$4/12)</f>
        <v>0</v>
      </c>
      <c r="AF317" s="41">
        <f>MAX(0,AE317-AG$4)</f>
        <v>0</v>
      </c>
      <c r="AG317" s="41">
        <f>AC317+AF317</f>
        <v>0</v>
      </c>
      <c r="AH317" s="41">
        <f>MAX(0,MIN(AF317,AG317-$C317))</f>
        <v>0</v>
      </c>
      <c r="AI317" s="41">
        <f>AL316*(1+AJ$4/12)</f>
        <v>0</v>
      </c>
      <c r="AJ317" s="41">
        <f>MAX(0,AI317-AK$4)</f>
        <v>0</v>
      </c>
      <c r="AK317" s="41">
        <f>AG317+AJ317</f>
        <v>0</v>
      </c>
      <c r="AL317" s="41">
        <f>MAX(0,MIN(AJ317,AK317-$C317))</f>
        <v>0</v>
      </c>
      <c r="AM317" s="41">
        <f>AP316*(1+AN$4/12)</f>
        <v>0</v>
      </c>
      <c r="AN317" s="41">
        <f>MAX(0,AM317-AO$4)</f>
        <v>0</v>
      </c>
      <c r="AO317" s="41">
        <f>AK317+AN317</f>
        <v>0</v>
      </c>
      <c r="AP317" s="41">
        <f>MAX(0,MIN(AN317,AO317-$C317))</f>
        <v>0</v>
      </c>
      <c r="AQ317" s="41">
        <f>AT316*(1+AR$4/12)</f>
        <v>0</v>
      </c>
      <c r="AR317" s="41">
        <f>MAX(0,AQ317-AS$4)</f>
        <v>0</v>
      </c>
      <c r="AS317" s="41">
        <f>AO317+AR317</f>
        <v>0</v>
      </c>
      <c r="AT317" s="41">
        <f>MAX(0,MIN(AR317,AS317-$C317))</f>
        <v>0</v>
      </c>
    </row>
    <row r="318">
      <c r="A318" s="40" t="n">
        <v>312</v>
      </c>
      <c r="B318" s="40" t="str">
        <f>CHOOSE(MONTH(EDATE('4 Дългове'!$D$20,A318-1)),"януари","февруари","март","април","май","юни","юли","август","септември","октомври","ноември","декември")&amp;" "&amp;YEAR(EDATE('4 Дългове'!$D$20,A318-1))&amp;" г."</f>
        <v>октомври 2052 г.</v>
      </c>
      <c r="C318" s="41">
        <f>$C$4-(G318+K318+O318+S318+W318+AA318+AE318+AI318+AM318+AQ318)+(H318+L318+P318+T318+X318+AB318+AF318+AJ318+AN318+AR318)</f>
        <v>470</v>
      </c>
      <c r="D318" s="41">
        <f>(G318+K318+O318+S318+W318+AA318+AE318+AI318+AM318+AQ318)-(J317+N317+R317+V317+Z317+AD317+AH317+AL317+AP317+AT317)</f>
        <v>0</v>
      </c>
      <c r="E318" s="41">
        <f>J318+N318+R318+V318+Z318+AD318+AH318+AL318+AP318+AT318</f>
        <v>0</v>
      </c>
      <c r="F318" s="40" t="str">
        <f>IF(AND(E318&lt;0.005,E317&gt;=0.005),A318,"")</f>
        <v/>
      </c>
      <c r="G318" s="41">
        <f>J317*(1+H$4/12)</f>
        <v>0</v>
      </c>
      <c r="H318" s="41">
        <f>MAX(0,G318-I$4)</f>
        <v>0</v>
      </c>
      <c r="I318" s="41">
        <f>H318</f>
        <v>0</v>
      </c>
      <c r="J318" s="41">
        <f>MAX(0,MIN(H318,I318-$C318))</f>
        <v>0</v>
      </c>
      <c r="K318" s="41">
        <f>N317*(1+L$4/12)</f>
        <v>0</v>
      </c>
      <c r="L318" s="41">
        <f>MAX(0,K318-M$4)</f>
        <v>0</v>
      </c>
      <c r="M318" s="41">
        <f>I318+L318</f>
        <v>0</v>
      </c>
      <c r="N318" s="41">
        <f>MAX(0,MIN(L318,M318-$C318))</f>
        <v>0</v>
      </c>
      <c r="O318" s="41">
        <f>R317*(1+P$4/12)</f>
        <v>0</v>
      </c>
      <c r="P318" s="41">
        <f>MAX(0,O318-Q$4)</f>
        <v>0</v>
      </c>
      <c r="Q318" s="41">
        <f>M318+P318</f>
        <v>0</v>
      </c>
      <c r="R318" s="41">
        <f>MAX(0,MIN(P318,Q318-$C318))</f>
        <v>0</v>
      </c>
      <c r="S318" s="41">
        <f>V317*(1+T$4/12)</f>
        <v>0</v>
      </c>
      <c r="T318" s="41">
        <f>MAX(0,S318-U$4)</f>
        <v>0</v>
      </c>
      <c r="U318" s="41">
        <f>Q318+T318</f>
        <v>0</v>
      </c>
      <c r="V318" s="41">
        <f>MAX(0,MIN(T318,U318-$C318))</f>
        <v>0</v>
      </c>
      <c r="W318" s="41">
        <f>Z317*(1+X$4/12)</f>
        <v>0</v>
      </c>
      <c r="X318" s="41">
        <f>MAX(0,W318-Y$4)</f>
        <v>0</v>
      </c>
      <c r="Y318" s="41">
        <f>U318+X318</f>
        <v>0</v>
      </c>
      <c r="Z318" s="41">
        <f>MAX(0,MIN(X318,Y318-$C318))</f>
        <v>0</v>
      </c>
      <c r="AA318" s="41">
        <f>AD317*(1+AB$4/12)</f>
        <v>0</v>
      </c>
      <c r="AB318" s="41">
        <f>MAX(0,AA318-AC$4)</f>
        <v>0</v>
      </c>
      <c r="AC318" s="41">
        <f>Y318+AB318</f>
        <v>0</v>
      </c>
      <c r="AD318" s="41">
        <f>MAX(0,MIN(AB318,AC318-$C318))</f>
        <v>0</v>
      </c>
      <c r="AE318" s="41">
        <f>AH317*(1+AF$4/12)</f>
        <v>0</v>
      </c>
      <c r="AF318" s="41">
        <f>MAX(0,AE318-AG$4)</f>
        <v>0</v>
      </c>
      <c r="AG318" s="41">
        <f>AC318+AF318</f>
        <v>0</v>
      </c>
      <c r="AH318" s="41">
        <f>MAX(0,MIN(AF318,AG318-$C318))</f>
        <v>0</v>
      </c>
      <c r="AI318" s="41">
        <f>AL317*(1+AJ$4/12)</f>
        <v>0</v>
      </c>
      <c r="AJ318" s="41">
        <f>MAX(0,AI318-AK$4)</f>
        <v>0</v>
      </c>
      <c r="AK318" s="41">
        <f>AG318+AJ318</f>
        <v>0</v>
      </c>
      <c r="AL318" s="41">
        <f>MAX(0,MIN(AJ318,AK318-$C318))</f>
        <v>0</v>
      </c>
      <c r="AM318" s="41">
        <f>AP317*(1+AN$4/12)</f>
        <v>0</v>
      </c>
      <c r="AN318" s="41">
        <f>MAX(0,AM318-AO$4)</f>
        <v>0</v>
      </c>
      <c r="AO318" s="41">
        <f>AK318+AN318</f>
        <v>0</v>
      </c>
      <c r="AP318" s="41">
        <f>MAX(0,MIN(AN318,AO318-$C318))</f>
        <v>0</v>
      </c>
      <c r="AQ318" s="41">
        <f>AT317*(1+AR$4/12)</f>
        <v>0</v>
      </c>
      <c r="AR318" s="41">
        <f>MAX(0,AQ318-AS$4)</f>
        <v>0</v>
      </c>
      <c r="AS318" s="41">
        <f>AO318+AR318</f>
        <v>0</v>
      </c>
      <c r="AT318" s="41">
        <f>MAX(0,MIN(AR318,AS318-$C318))</f>
        <v>0</v>
      </c>
    </row>
    <row r="319">
      <c r="A319" s="40" t="n">
        <v>313</v>
      </c>
      <c r="B319" s="40" t="str">
        <f>CHOOSE(MONTH(EDATE('4 Дългове'!$D$20,A319-1)),"януари","февруари","март","април","май","юни","юли","август","септември","октомври","ноември","декември")&amp;" "&amp;YEAR(EDATE('4 Дългове'!$D$20,A319-1))&amp;" г."</f>
        <v>ноември 2052 г.</v>
      </c>
      <c r="C319" s="41">
        <f>$C$4-(G319+K319+O319+S319+W319+AA319+AE319+AI319+AM319+AQ319)+(H319+L319+P319+T319+X319+AB319+AF319+AJ319+AN319+AR319)</f>
        <v>470</v>
      </c>
      <c r="D319" s="41">
        <f>(G319+K319+O319+S319+W319+AA319+AE319+AI319+AM319+AQ319)-(J318+N318+R318+V318+Z318+AD318+AH318+AL318+AP318+AT318)</f>
        <v>0</v>
      </c>
      <c r="E319" s="41">
        <f>J319+N319+R319+V319+Z319+AD319+AH319+AL319+AP319+AT319</f>
        <v>0</v>
      </c>
      <c r="F319" s="40" t="str">
        <f>IF(AND(E319&lt;0.005,E318&gt;=0.005),A319,"")</f>
        <v/>
      </c>
      <c r="G319" s="41">
        <f>J318*(1+H$4/12)</f>
        <v>0</v>
      </c>
      <c r="H319" s="41">
        <f>MAX(0,G319-I$4)</f>
        <v>0</v>
      </c>
      <c r="I319" s="41">
        <f>H319</f>
        <v>0</v>
      </c>
      <c r="J319" s="41">
        <f>MAX(0,MIN(H319,I319-$C319))</f>
        <v>0</v>
      </c>
      <c r="K319" s="41">
        <f>N318*(1+L$4/12)</f>
        <v>0</v>
      </c>
      <c r="L319" s="41">
        <f>MAX(0,K319-M$4)</f>
        <v>0</v>
      </c>
      <c r="M319" s="41">
        <f>I319+L319</f>
        <v>0</v>
      </c>
      <c r="N319" s="41">
        <f>MAX(0,MIN(L319,M319-$C319))</f>
        <v>0</v>
      </c>
      <c r="O319" s="41">
        <f>R318*(1+P$4/12)</f>
        <v>0</v>
      </c>
      <c r="P319" s="41">
        <f>MAX(0,O319-Q$4)</f>
        <v>0</v>
      </c>
      <c r="Q319" s="41">
        <f>M319+P319</f>
        <v>0</v>
      </c>
      <c r="R319" s="41">
        <f>MAX(0,MIN(P319,Q319-$C319))</f>
        <v>0</v>
      </c>
      <c r="S319" s="41">
        <f>V318*(1+T$4/12)</f>
        <v>0</v>
      </c>
      <c r="T319" s="41">
        <f>MAX(0,S319-U$4)</f>
        <v>0</v>
      </c>
      <c r="U319" s="41">
        <f>Q319+T319</f>
        <v>0</v>
      </c>
      <c r="V319" s="41">
        <f>MAX(0,MIN(T319,U319-$C319))</f>
        <v>0</v>
      </c>
      <c r="W319" s="41">
        <f>Z318*(1+X$4/12)</f>
        <v>0</v>
      </c>
      <c r="X319" s="41">
        <f>MAX(0,W319-Y$4)</f>
        <v>0</v>
      </c>
      <c r="Y319" s="41">
        <f>U319+X319</f>
        <v>0</v>
      </c>
      <c r="Z319" s="41">
        <f>MAX(0,MIN(X319,Y319-$C319))</f>
        <v>0</v>
      </c>
      <c r="AA319" s="41">
        <f>AD318*(1+AB$4/12)</f>
        <v>0</v>
      </c>
      <c r="AB319" s="41">
        <f>MAX(0,AA319-AC$4)</f>
        <v>0</v>
      </c>
      <c r="AC319" s="41">
        <f>Y319+AB319</f>
        <v>0</v>
      </c>
      <c r="AD319" s="41">
        <f>MAX(0,MIN(AB319,AC319-$C319))</f>
        <v>0</v>
      </c>
      <c r="AE319" s="41">
        <f>AH318*(1+AF$4/12)</f>
        <v>0</v>
      </c>
      <c r="AF319" s="41">
        <f>MAX(0,AE319-AG$4)</f>
        <v>0</v>
      </c>
      <c r="AG319" s="41">
        <f>AC319+AF319</f>
        <v>0</v>
      </c>
      <c r="AH319" s="41">
        <f>MAX(0,MIN(AF319,AG319-$C319))</f>
        <v>0</v>
      </c>
      <c r="AI319" s="41">
        <f>AL318*(1+AJ$4/12)</f>
        <v>0</v>
      </c>
      <c r="AJ319" s="41">
        <f>MAX(0,AI319-AK$4)</f>
        <v>0</v>
      </c>
      <c r="AK319" s="41">
        <f>AG319+AJ319</f>
        <v>0</v>
      </c>
      <c r="AL319" s="41">
        <f>MAX(0,MIN(AJ319,AK319-$C319))</f>
        <v>0</v>
      </c>
      <c r="AM319" s="41">
        <f>AP318*(1+AN$4/12)</f>
        <v>0</v>
      </c>
      <c r="AN319" s="41">
        <f>MAX(0,AM319-AO$4)</f>
        <v>0</v>
      </c>
      <c r="AO319" s="41">
        <f>AK319+AN319</f>
        <v>0</v>
      </c>
      <c r="AP319" s="41">
        <f>MAX(0,MIN(AN319,AO319-$C319))</f>
        <v>0</v>
      </c>
      <c r="AQ319" s="41">
        <f>AT318*(1+AR$4/12)</f>
        <v>0</v>
      </c>
      <c r="AR319" s="41">
        <f>MAX(0,AQ319-AS$4)</f>
        <v>0</v>
      </c>
      <c r="AS319" s="41">
        <f>AO319+AR319</f>
        <v>0</v>
      </c>
      <c r="AT319" s="41">
        <f>MAX(0,MIN(AR319,AS319-$C319))</f>
        <v>0</v>
      </c>
    </row>
    <row r="320">
      <c r="A320" s="40" t="n">
        <v>314</v>
      </c>
      <c r="B320" s="40" t="str">
        <f>CHOOSE(MONTH(EDATE('4 Дългове'!$D$20,A320-1)),"януари","февруари","март","април","май","юни","юли","август","септември","октомври","ноември","декември")&amp;" "&amp;YEAR(EDATE('4 Дългове'!$D$20,A320-1))&amp;" г."</f>
        <v>декември 2052 г.</v>
      </c>
      <c r="C320" s="41">
        <f>$C$4-(G320+K320+O320+S320+W320+AA320+AE320+AI320+AM320+AQ320)+(H320+L320+P320+T320+X320+AB320+AF320+AJ320+AN320+AR320)</f>
        <v>470</v>
      </c>
      <c r="D320" s="41">
        <f>(G320+K320+O320+S320+W320+AA320+AE320+AI320+AM320+AQ320)-(J319+N319+R319+V319+Z319+AD319+AH319+AL319+AP319+AT319)</f>
        <v>0</v>
      </c>
      <c r="E320" s="41">
        <f>J320+N320+R320+V320+Z320+AD320+AH320+AL320+AP320+AT320</f>
        <v>0</v>
      </c>
      <c r="F320" s="40" t="str">
        <f>IF(AND(E320&lt;0.005,E319&gt;=0.005),A320,"")</f>
        <v/>
      </c>
      <c r="G320" s="41">
        <f>J319*(1+H$4/12)</f>
        <v>0</v>
      </c>
      <c r="H320" s="41">
        <f>MAX(0,G320-I$4)</f>
        <v>0</v>
      </c>
      <c r="I320" s="41">
        <f>H320</f>
        <v>0</v>
      </c>
      <c r="J320" s="41">
        <f>MAX(0,MIN(H320,I320-$C320))</f>
        <v>0</v>
      </c>
      <c r="K320" s="41">
        <f>N319*(1+L$4/12)</f>
        <v>0</v>
      </c>
      <c r="L320" s="41">
        <f>MAX(0,K320-M$4)</f>
        <v>0</v>
      </c>
      <c r="M320" s="41">
        <f>I320+L320</f>
        <v>0</v>
      </c>
      <c r="N320" s="41">
        <f>MAX(0,MIN(L320,M320-$C320))</f>
        <v>0</v>
      </c>
      <c r="O320" s="41">
        <f>R319*(1+P$4/12)</f>
        <v>0</v>
      </c>
      <c r="P320" s="41">
        <f>MAX(0,O320-Q$4)</f>
        <v>0</v>
      </c>
      <c r="Q320" s="41">
        <f>M320+P320</f>
        <v>0</v>
      </c>
      <c r="R320" s="41">
        <f>MAX(0,MIN(P320,Q320-$C320))</f>
        <v>0</v>
      </c>
      <c r="S320" s="41">
        <f>V319*(1+T$4/12)</f>
        <v>0</v>
      </c>
      <c r="T320" s="41">
        <f>MAX(0,S320-U$4)</f>
        <v>0</v>
      </c>
      <c r="U320" s="41">
        <f>Q320+T320</f>
        <v>0</v>
      </c>
      <c r="V320" s="41">
        <f>MAX(0,MIN(T320,U320-$C320))</f>
        <v>0</v>
      </c>
      <c r="W320" s="41">
        <f>Z319*(1+X$4/12)</f>
        <v>0</v>
      </c>
      <c r="X320" s="41">
        <f>MAX(0,W320-Y$4)</f>
        <v>0</v>
      </c>
      <c r="Y320" s="41">
        <f>U320+X320</f>
        <v>0</v>
      </c>
      <c r="Z320" s="41">
        <f>MAX(0,MIN(X320,Y320-$C320))</f>
        <v>0</v>
      </c>
      <c r="AA320" s="41">
        <f>AD319*(1+AB$4/12)</f>
        <v>0</v>
      </c>
      <c r="AB320" s="41">
        <f>MAX(0,AA320-AC$4)</f>
        <v>0</v>
      </c>
      <c r="AC320" s="41">
        <f>Y320+AB320</f>
        <v>0</v>
      </c>
      <c r="AD320" s="41">
        <f>MAX(0,MIN(AB320,AC320-$C320))</f>
        <v>0</v>
      </c>
      <c r="AE320" s="41">
        <f>AH319*(1+AF$4/12)</f>
        <v>0</v>
      </c>
      <c r="AF320" s="41">
        <f>MAX(0,AE320-AG$4)</f>
        <v>0</v>
      </c>
      <c r="AG320" s="41">
        <f>AC320+AF320</f>
        <v>0</v>
      </c>
      <c r="AH320" s="41">
        <f>MAX(0,MIN(AF320,AG320-$C320))</f>
        <v>0</v>
      </c>
      <c r="AI320" s="41">
        <f>AL319*(1+AJ$4/12)</f>
        <v>0</v>
      </c>
      <c r="AJ320" s="41">
        <f>MAX(0,AI320-AK$4)</f>
        <v>0</v>
      </c>
      <c r="AK320" s="41">
        <f>AG320+AJ320</f>
        <v>0</v>
      </c>
      <c r="AL320" s="41">
        <f>MAX(0,MIN(AJ320,AK320-$C320))</f>
        <v>0</v>
      </c>
      <c r="AM320" s="41">
        <f>AP319*(1+AN$4/12)</f>
        <v>0</v>
      </c>
      <c r="AN320" s="41">
        <f>MAX(0,AM320-AO$4)</f>
        <v>0</v>
      </c>
      <c r="AO320" s="41">
        <f>AK320+AN320</f>
        <v>0</v>
      </c>
      <c r="AP320" s="41">
        <f>MAX(0,MIN(AN320,AO320-$C320))</f>
        <v>0</v>
      </c>
      <c r="AQ320" s="41">
        <f>AT319*(1+AR$4/12)</f>
        <v>0</v>
      </c>
      <c r="AR320" s="41">
        <f>MAX(0,AQ320-AS$4)</f>
        <v>0</v>
      </c>
      <c r="AS320" s="41">
        <f>AO320+AR320</f>
        <v>0</v>
      </c>
      <c r="AT320" s="41">
        <f>MAX(0,MIN(AR320,AS320-$C320))</f>
        <v>0</v>
      </c>
    </row>
    <row r="321">
      <c r="A321" s="40" t="n">
        <v>315</v>
      </c>
      <c r="B321" s="40" t="str">
        <f>CHOOSE(MONTH(EDATE('4 Дългове'!$D$20,A321-1)),"януари","февруари","март","април","май","юни","юли","август","септември","октомври","ноември","декември")&amp;" "&amp;YEAR(EDATE('4 Дългове'!$D$20,A321-1))&amp;" г."</f>
        <v>януари 2053 г.</v>
      </c>
      <c r="C321" s="41">
        <f>$C$4-(G321+K321+O321+S321+W321+AA321+AE321+AI321+AM321+AQ321)+(H321+L321+P321+T321+X321+AB321+AF321+AJ321+AN321+AR321)</f>
        <v>470</v>
      </c>
      <c r="D321" s="41">
        <f>(G321+K321+O321+S321+W321+AA321+AE321+AI321+AM321+AQ321)-(J320+N320+R320+V320+Z320+AD320+AH320+AL320+AP320+AT320)</f>
        <v>0</v>
      </c>
      <c r="E321" s="41">
        <f>J321+N321+R321+V321+Z321+AD321+AH321+AL321+AP321+AT321</f>
        <v>0</v>
      </c>
      <c r="F321" s="40" t="str">
        <f>IF(AND(E321&lt;0.005,E320&gt;=0.005),A321,"")</f>
        <v/>
      </c>
      <c r="G321" s="41">
        <f>J320*(1+H$4/12)</f>
        <v>0</v>
      </c>
      <c r="H321" s="41">
        <f>MAX(0,G321-I$4)</f>
        <v>0</v>
      </c>
      <c r="I321" s="41">
        <f>H321</f>
        <v>0</v>
      </c>
      <c r="J321" s="41">
        <f>MAX(0,MIN(H321,I321-$C321))</f>
        <v>0</v>
      </c>
      <c r="K321" s="41">
        <f>N320*(1+L$4/12)</f>
        <v>0</v>
      </c>
      <c r="L321" s="41">
        <f>MAX(0,K321-M$4)</f>
        <v>0</v>
      </c>
      <c r="M321" s="41">
        <f>I321+L321</f>
        <v>0</v>
      </c>
      <c r="N321" s="41">
        <f>MAX(0,MIN(L321,M321-$C321))</f>
        <v>0</v>
      </c>
      <c r="O321" s="41">
        <f>R320*(1+P$4/12)</f>
        <v>0</v>
      </c>
      <c r="P321" s="41">
        <f>MAX(0,O321-Q$4)</f>
        <v>0</v>
      </c>
      <c r="Q321" s="41">
        <f>M321+P321</f>
        <v>0</v>
      </c>
      <c r="R321" s="41">
        <f>MAX(0,MIN(P321,Q321-$C321))</f>
        <v>0</v>
      </c>
      <c r="S321" s="41">
        <f>V320*(1+T$4/12)</f>
        <v>0</v>
      </c>
      <c r="T321" s="41">
        <f>MAX(0,S321-U$4)</f>
        <v>0</v>
      </c>
      <c r="U321" s="41">
        <f>Q321+T321</f>
        <v>0</v>
      </c>
      <c r="V321" s="41">
        <f>MAX(0,MIN(T321,U321-$C321))</f>
        <v>0</v>
      </c>
      <c r="W321" s="41">
        <f>Z320*(1+X$4/12)</f>
        <v>0</v>
      </c>
      <c r="X321" s="41">
        <f>MAX(0,W321-Y$4)</f>
        <v>0</v>
      </c>
      <c r="Y321" s="41">
        <f>U321+X321</f>
        <v>0</v>
      </c>
      <c r="Z321" s="41">
        <f>MAX(0,MIN(X321,Y321-$C321))</f>
        <v>0</v>
      </c>
      <c r="AA321" s="41">
        <f>AD320*(1+AB$4/12)</f>
        <v>0</v>
      </c>
      <c r="AB321" s="41">
        <f>MAX(0,AA321-AC$4)</f>
        <v>0</v>
      </c>
      <c r="AC321" s="41">
        <f>Y321+AB321</f>
        <v>0</v>
      </c>
      <c r="AD321" s="41">
        <f>MAX(0,MIN(AB321,AC321-$C321))</f>
        <v>0</v>
      </c>
      <c r="AE321" s="41">
        <f>AH320*(1+AF$4/12)</f>
        <v>0</v>
      </c>
      <c r="AF321" s="41">
        <f>MAX(0,AE321-AG$4)</f>
        <v>0</v>
      </c>
      <c r="AG321" s="41">
        <f>AC321+AF321</f>
        <v>0</v>
      </c>
      <c r="AH321" s="41">
        <f>MAX(0,MIN(AF321,AG321-$C321))</f>
        <v>0</v>
      </c>
      <c r="AI321" s="41">
        <f>AL320*(1+AJ$4/12)</f>
        <v>0</v>
      </c>
      <c r="AJ321" s="41">
        <f>MAX(0,AI321-AK$4)</f>
        <v>0</v>
      </c>
      <c r="AK321" s="41">
        <f>AG321+AJ321</f>
        <v>0</v>
      </c>
      <c r="AL321" s="41">
        <f>MAX(0,MIN(AJ321,AK321-$C321))</f>
        <v>0</v>
      </c>
      <c r="AM321" s="41">
        <f>AP320*(1+AN$4/12)</f>
        <v>0</v>
      </c>
      <c r="AN321" s="41">
        <f>MAX(0,AM321-AO$4)</f>
        <v>0</v>
      </c>
      <c r="AO321" s="41">
        <f>AK321+AN321</f>
        <v>0</v>
      </c>
      <c r="AP321" s="41">
        <f>MAX(0,MIN(AN321,AO321-$C321))</f>
        <v>0</v>
      </c>
      <c r="AQ321" s="41">
        <f>AT320*(1+AR$4/12)</f>
        <v>0</v>
      </c>
      <c r="AR321" s="41">
        <f>MAX(0,AQ321-AS$4)</f>
        <v>0</v>
      </c>
      <c r="AS321" s="41">
        <f>AO321+AR321</f>
        <v>0</v>
      </c>
      <c r="AT321" s="41">
        <f>MAX(0,MIN(AR321,AS321-$C321))</f>
        <v>0</v>
      </c>
    </row>
    <row r="322">
      <c r="A322" s="40" t="n">
        <v>316</v>
      </c>
      <c r="B322" s="40" t="str">
        <f>CHOOSE(MONTH(EDATE('4 Дългове'!$D$20,A322-1)),"януари","февруари","март","април","май","юни","юли","август","септември","октомври","ноември","декември")&amp;" "&amp;YEAR(EDATE('4 Дългове'!$D$20,A322-1))&amp;" г."</f>
        <v>февруари 2053 г.</v>
      </c>
      <c r="C322" s="41">
        <f>$C$4-(G322+K322+O322+S322+W322+AA322+AE322+AI322+AM322+AQ322)+(H322+L322+P322+T322+X322+AB322+AF322+AJ322+AN322+AR322)</f>
        <v>470</v>
      </c>
      <c r="D322" s="41">
        <f>(G322+K322+O322+S322+W322+AA322+AE322+AI322+AM322+AQ322)-(J321+N321+R321+V321+Z321+AD321+AH321+AL321+AP321+AT321)</f>
        <v>0</v>
      </c>
      <c r="E322" s="41">
        <f>J322+N322+R322+V322+Z322+AD322+AH322+AL322+AP322+AT322</f>
        <v>0</v>
      </c>
      <c r="F322" s="40" t="str">
        <f>IF(AND(E322&lt;0.005,E321&gt;=0.005),A322,"")</f>
        <v/>
      </c>
      <c r="G322" s="41">
        <f>J321*(1+H$4/12)</f>
        <v>0</v>
      </c>
      <c r="H322" s="41">
        <f>MAX(0,G322-I$4)</f>
        <v>0</v>
      </c>
      <c r="I322" s="41">
        <f>H322</f>
        <v>0</v>
      </c>
      <c r="J322" s="41">
        <f>MAX(0,MIN(H322,I322-$C322))</f>
        <v>0</v>
      </c>
      <c r="K322" s="41">
        <f>N321*(1+L$4/12)</f>
        <v>0</v>
      </c>
      <c r="L322" s="41">
        <f>MAX(0,K322-M$4)</f>
        <v>0</v>
      </c>
      <c r="M322" s="41">
        <f>I322+L322</f>
        <v>0</v>
      </c>
      <c r="N322" s="41">
        <f>MAX(0,MIN(L322,M322-$C322))</f>
        <v>0</v>
      </c>
      <c r="O322" s="41">
        <f>R321*(1+P$4/12)</f>
        <v>0</v>
      </c>
      <c r="P322" s="41">
        <f>MAX(0,O322-Q$4)</f>
        <v>0</v>
      </c>
      <c r="Q322" s="41">
        <f>M322+P322</f>
        <v>0</v>
      </c>
      <c r="R322" s="41">
        <f>MAX(0,MIN(P322,Q322-$C322))</f>
        <v>0</v>
      </c>
      <c r="S322" s="41">
        <f>V321*(1+T$4/12)</f>
        <v>0</v>
      </c>
      <c r="T322" s="41">
        <f>MAX(0,S322-U$4)</f>
        <v>0</v>
      </c>
      <c r="U322" s="41">
        <f>Q322+T322</f>
        <v>0</v>
      </c>
      <c r="V322" s="41">
        <f>MAX(0,MIN(T322,U322-$C322))</f>
        <v>0</v>
      </c>
      <c r="W322" s="41">
        <f>Z321*(1+X$4/12)</f>
        <v>0</v>
      </c>
      <c r="X322" s="41">
        <f>MAX(0,W322-Y$4)</f>
        <v>0</v>
      </c>
      <c r="Y322" s="41">
        <f>U322+X322</f>
        <v>0</v>
      </c>
      <c r="Z322" s="41">
        <f>MAX(0,MIN(X322,Y322-$C322))</f>
        <v>0</v>
      </c>
      <c r="AA322" s="41">
        <f>AD321*(1+AB$4/12)</f>
        <v>0</v>
      </c>
      <c r="AB322" s="41">
        <f>MAX(0,AA322-AC$4)</f>
        <v>0</v>
      </c>
      <c r="AC322" s="41">
        <f>Y322+AB322</f>
        <v>0</v>
      </c>
      <c r="AD322" s="41">
        <f>MAX(0,MIN(AB322,AC322-$C322))</f>
        <v>0</v>
      </c>
      <c r="AE322" s="41">
        <f>AH321*(1+AF$4/12)</f>
        <v>0</v>
      </c>
      <c r="AF322" s="41">
        <f>MAX(0,AE322-AG$4)</f>
        <v>0</v>
      </c>
      <c r="AG322" s="41">
        <f>AC322+AF322</f>
        <v>0</v>
      </c>
      <c r="AH322" s="41">
        <f>MAX(0,MIN(AF322,AG322-$C322))</f>
        <v>0</v>
      </c>
      <c r="AI322" s="41">
        <f>AL321*(1+AJ$4/12)</f>
        <v>0</v>
      </c>
      <c r="AJ322" s="41">
        <f>MAX(0,AI322-AK$4)</f>
        <v>0</v>
      </c>
      <c r="AK322" s="41">
        <f>AG322+AJ322</f>
        <v>0</v>
      </c>
      <c r="AL322" s="41">
        <f>MAX(0,MIN(AJ322,AK322-$C322))</f>
        <v>0</v>
      </c>
      <c r="AM322" s="41">
        <f>AP321*(1+AN$4/12)</f>
        <v>0</v>
      </c>
      <c r="AN322" s="41">
        <f>MAX(0,AM322-AO$4)</f>
        <v>0</v>
      </c>
      <c r="AO322" s="41">
        <f>AK322+AN322</f>
        <v>0</v>
      </c>
      <c r="AP322" s="41">
        <f>MAX(0,MIN(AN322,AO322-$C322))</f>
        <v>0</v>
      </c>
      <c r="AQ322" s="41">
        <f>AT321*(1+AR$4/12)</f>
        <v>0</v>
      </c>
      <c r="AR322" s="41">
        <f>MAX(0,AQ322-AS$4)</f>
        <v>0</v>
      </c>
      <c r="AS322" s="41">
        <f>AO322+AR322</f>
        <v>0</v>
      </c>
      <c r="AT322" s="41">
        <f>MAX(0,MIN(AR322,AS322-$C322))</f>
        <v>0</v>
      </c>
    </row>
    <row r="323">
      <c r="A323" s="40" t="n">
        <v>317</v>
      </c>
      <c r="B323" s="40" t="str">
        <f>CHOOSE(MONTH(EDATE('4 Дългове'!$D$20,A323-1)),"януари","февруари","март","април","май","юни","юли","август","септември","октомври","ноември","декември")&amp;" "&amp;YEAR(EDATE('4 Дългове'!$D$20,A323-1))&amp;" г."</f>
        <v>март 2053 г.</v>
      </c>
      <c r="C323" s="41">
        <f>$C$4-(G323+K323+O323+S323+W323+AA323+AE323+AI323+AM323+AQ323)+(H323+L323+P323+T323+X323+AB323+AF323+AJ323+AN323+AR323)</f>
        <v>470</v>
      </c>
      <c r="D323" s="41">
        <f>(G323+K323+O323+S323+W323+AA323+AE323+AI323+AM323+AQ323)-(J322+N322+R322+V322+Z322+AD322+AH322+AL322+AP322+AT322)</f>
        <v>0</v>
      </c>
      <c r="E323" s="41">
        <f>J323+N323+R323+V323+Z323+AD323+AH323+AL323+AP323+AT323</f>
        <v>0</v>
      </c>
      <c r="F323" s="40" t="str">
        <f>IF(AND(E323&lt;0.005,E322&gt;=0.005),A323,"")</f>
        <v/>
      </c>
      <c r="G323" s="41">
        <f>J322*(1+H$4/12)</f>
        <v>0</v>
      </c>
      <c r="H323" s="41">
        <f>MAX(0,G323-I$4)</f>
        <v>0</v>
      </c>
      <c r="I323" s="41">
        <f>H323</f>
        <v>0</v>
      </c>
      <c r="J323" s="41">
        <f>MAX(0,MIN(H323,I323-$C323))</f>
        <v>0</v>
      </c>
      <c r="K323" s="41">
        <f>N322*(1+L$4/12)</f>
        <v>0</v>
      </c>
      <c r="L323" s="41">
        <f>MAX(0,K323-M$4)</f>
        <v>0</v>
      </c>
      <c r="M323" s="41">
        <f>I323+L323</f>
        <v>0</v>
      </c>
      <c r="N323" s="41">
        <f>MAX(0,MIN(L323,M323-$C323))</f>
        <v>0</v>
      </c>
      <c r="O323" s="41">
        <f>R322*(1+P$4/12)</f>
        <v>0</v>
      </c>
      <c r="P323" s="41">
        <f>MAX(0,O323-Q$4)</f>
        <v>0</v>
      </c>
      <c r="Q323" s="41">
        <f>M323+P323</f>
        <v>0</v>
      </c>
      <c r="R323" s="41">
        <f>MAX(0,MIN(P323,Q323-$C323))</f>
        <v>0</v>
      </c>
      <c r="S323" s="41">
        <f>V322*(1+T$4/12)</f>
        <v>0</v>
      </c>
      <c r="T323" s="41">
        <f>MAX(0,S323-U$4)</f>
        <v>0</v>
      </c>
      <c r="U323" s="41">
        <f>Q323+T323</f>
        <v>0</v>
      </c>
      <c r="V323" s="41">
        <f>MAX(0,MIN(T323,U323-$C323))</f>
        <v>0</v>
      </c>
      <c r="W323" s="41">
        <f>Z322*(1+X$4/12)</f>
        <v>0</v>
      </c>
      <c r="X323" s="41">
        <f>MAX(0,W323-Y$4)</f>
        <v>0</v>
      </c>
      <c r="Y323" s="41">
        <f>U323+X323</f>
        <v>0</v>
      </c>
      <c r="Z323" s="41">
        <f>MAX(0,MIN(X323,Y323-$C323))</f>
        <v>0</v>
      </c>
      <c r="AA323" s="41">
        <f>AD322*(1+AB$4/12)</f>
        <v>0</v>
      </c>
      <c r="AB323" s="41">
        <f>MAX(0,AA323-AC$4)</f>
        <v>0</v>
      </c>
      <c r="AC323" s="41">
        <f>Y323+AB323</f>
        <v>0</v>
      </c>
      <c r="AD323" s="41">
        <f>MAX(0,MIN(AB323,AC323-$C323))</f>
        <v>0</v>
      </c>
      <c r="AE323" s="41">
        <f>AH322*(1+AF$4/12)</f>
        <v>0</v>
      </c>
      <c r="AF323" s="41">
        <f>MAX(0,AE323-AG$4)</f>
        <v>0</v>
      </c>
      <c r="AG323" s="41">
        <f>AC323+AF323</f>
        <v>0</v>
      </c>
      <c r="AH323" s="41">
        <f>MAX(0,MIN(AF323,AG323-$C323))</f>
        <v>0</v>
      </c>
      <c r="AI323" s="41">
        <f>AL322*(1+AJ$4/12)</f>
        <v>0</v>
      </c>
      <c r="AJ323" s="41">
        <f>MAX(0,AI323-AK$4)</f>
        <v>0</v>
      </c>
      <c r="AK323" s="41">
        <f>AG323+AJ323</f>
        <v>0</v>
      </c>
      <c r="AL323" s="41">
        <f>MAX(0,MIN(AJ323,AK323-$C323))</f>
        <v>0</v>
      </c>
      <c r="AM323" s="41">
        <f>AP322*(1+AN$4/12)</f>
        <v>0</v>
      </c>
      <c r="AN323" s="41">
        <f>MAX(0,AM323-AO$4)</f>
        <v>0</v>
      </c>
      <c r="AO323" s="41">
        <f>AK323+AN323</f>
        <v>0</v>
      </c>
      <c r="AP323" s="41">
        <f>MAX(0,MIN(AN323,AO323-$C323))</f>
        <v>0</v>
      </c>
      <c r="AQ323" s="41">
        <f>AT322*(1+AR$4/12)</f>
        <v>0</v>
      </c>
      <c r="AR323" s="41">
        <f>MAX(0,AQ323-AS$4)</f>
        <v>0</v>
      </c>
      <c r="AS323" s="41">
        <f>AO323+AR323</f>
        <v>0</v>
      </c>
      <c r="AT323" s="41">
        <f>MAX(0,MIN(AR323,AS323-$C323))</f>
        <v>0</v>
      </c>
    </row>
    <row r="324">
      <c r="A324" s="40" t="n">
        <v>318</v>
      </c>
      <c r="B324" s="40" t="str">
        <f>CHOOSE(MONTH(EDATE('4 Дългове'!$D$20,A324-1)),"януари","февруари","март","април","май","юни","юли","август","септември","октомври","ноември","декември")&amp;" "&amp;YEAR(EDATE('4 Дългове'!$D$20,A324-1))&amp;" г."</f>
        <v>април 2053 г.</v>
      </c>
      <c r="C324" s="41">
        <f>$C$4-(G324+K324+O324+S324+W324+AA324+AE324+AI324+AM324+AQ324)+(H324+L324+P324+T324+X324+AB324+AF324+AJ324+AN324+AR324)</f>
        <v>470</v>
      </c>
      <c r="D324" s="41">
        <f>(G324+K324+O324+S324+W324+AA324+AE324+AI324+AM324+AQ324)-(J323+N323+R323+V323+Z323+AD323+AH323+AL323+AP323+AT323)</f>
        <v>0</v>
      </c>
      <c r="E324" s="41">
        <f>J324+N324+R324+V324+Z324+AD324+AH324+AL324+AP324+AT324</f>
        <v>0</v>
      </c>
      <c r="F324" s="40" t="str">
        <f>IF(AND(E324&lt;0.005,E323&gt;=0.005),A324,"")</f>
        <v/>
      </c>
      <c r="G324" s="41">
        <f>J323*(1+H$4/12)</f>
        <v>0</v>
      </c>
      <c r="H324" s="41">
        <f>MAX(0,G324-I$4)</f>
        <v>0</v>
      </c>
      <c r="I324" s="41">
        <f>H324</f>
        <v>0</v>
      </c>
      <c r="J324" s="41">
        <f>MAX(0,MIN(H324,I324-$C324))</f>
        <v>0</v>
      </c>
      <c r="K324" s="41">
        <f>N323*(1+L$4/12)</f>
        <v>0</v>
      </c>
      <c r="L324" s="41">
        <f>MAX(0,K324-M$4)</f>
        <v>0</v>
      </c>
      <c r="M324" s="41">
        <f>I324+L324</f>
        <v>0</v>
      </c>
      <c r="N324" s="41">
        <f>MAX(0,MIN(L324,M324-$C324))</f>
        <v>0</v>
      </c>
      <c r="O324" s="41">
        <f>R323*(1+P$4/12)</f>
        <v>0</v>
      </c>
      <c r="P324" s="41">
        <f>MAX(0,O324-Q$4)</f>
        <v>0</v>
      </c>
      <c r="Q324" s="41">
        <f>M324+P324</f>
        <v>0</v>
      </c>
      <c r="R324" s="41">
        <f>MAX(0,MIN(P324,Q324-$C324))</f>
        <v>0</v>
      </c>
      <c r="S324" s="41">
        <f>V323*(1+T$4/12)</f>
        <v>0</v>
      </c>
      <c r="T324" s="41">
        <f>MAX(0,S324-U$4)</f>
        <v>0</v>
      </c>
      <c r="U324" s="41">
        <f>Q324+T324</f>
        <v>0</v>
      </c>
      <c r="V324" s="41">
        <f>MAX(0,MIN(T324,U324-$C324))</f>
        <v>0</v>
      </c>
      <c r="W324" s="41">
        <f>Z323*(1+X$4/12)</f>
        <v>0</v>
      </c>
      <c r="X324" s="41">
        <f>MAX(0,W324-Y$4)</f>
        <v>0</v>
      </c>
      <c r="Y324" s="41">
        <f>U324+X324</f>
        <v>0</v>
      </c>
      <c r="Z324" s="41">
        <f>MAX(0,MIN(X324,Y324-$C324))</f>
        <v>0</v>
      </c>
      <c r="AA324" s="41">
        <f>AD323*(1+AB$4/12)</f>
        <v>0</v>
      </c>
      <c r="AB324" s="41">
        <f>MAX(0,AA324-AC$4)</f>
        <v>0</v>
      </c>
      <c r="AC324" s="41">
        <f>Y324+AB324</f>
        <v>0</v>
      </c>
      <c r="AD324" s="41">
        <f>MAX(0,MIN(AB324,AC324-$C324))</f>
        <v>0</v>
      </c>
      <c r="AE324" s="41">
        <f>AH323*(1+AF$4/12)</f>
        <v>0</v>
      </c>
      <c r="AF324" s="41">
        <f>MAX(0,AE324-AG$4)</f>
        <v>0</v>
      </c>
      <c r="AG324" s="41">
        <f>AC324+AF324</f>
        <v>0</v>
      </c>
      <c r="AH324" s="41">
        <f>MAX(0,MIN(AF324,AG324-$C324))</f>
        <v>0</v>
      </c>
      <c r="AI324" s="41">
        <f>AL323*(1+AJ$4/12)</f>
        <v>0</v>
      </c>
      <c r="AJ324" s="41">
        <f>MAX(0,AI324-AK$4)</f>
        <v>0</v>
      </c>
      <c r="AK324" s="41">
        <f>AG324+AJ324</f>
        <v>0</v>
      </c>
      <c r="AL324" s="41">
        <f>MAX(0,MIN(AJ324,AK324-$C324))</f>
        <v>0</v>
      </c>
      <c r="AM324" s="41">
        <f>AP323*(1+AN$4/12)</f>
        <v>0</v>
      </c>
      <c r="AN324" s="41">
        <f>MAX(0,AM324-AO$4)</f>
        <v>0</v>
      </c>
      <c r="AO324" s="41">
        <f>AK324+AN324</f>
        <v>0</v>
      </c>
      <c r="AP324" s="41">
        <f>MAX(0,MIN(AN324,AO324-$C324))</f>
        <v>0</v>
      </c>
      <c r="AQ324" s="41">
        <f>AT323*(1+AR$4/12)</f>
        <v>0</v>
      </c>
      <c r="AR324" s="41">
        <f>MAX(0,AQ324-AS$4)</f>
        <v>0</v>
      </c>
      <c r="AS324" s="41">
        <f>AO324+AR324</f>
        <v>0</v>
      </c>
      <c r="AT324" s="41">
        <f>MAX(0,MIN(AR324,AS324-$C324))</f>
        <v>0</v>
      </c>
    </row>
    <row r="325">
      <c r="A325" s="40" t="n">
        <v>319</v>
      </c>
      <c r="B325" s="40" t="str">
        <f>CHOOSE(MONTH(EDATE('4 Дългове'!$D$20,A325-1)),"януари","февруари","март","април","май","юни","юли","август","септември","октомври","ноември","декември")&amp;" "&amp;YEAR(EDATE('4 Дългове'!$D$20,A325-1))&amp;" г."</f>
        <v>май 2053 г.</v>
      </c>
      <c r="C325" s="41">
        <f>$C$4-(G325+K325+O325+S325+W325+AA325+AE325+AI325+AM325+AQ325)+(H325+L325+P325+T325+X325+AB325+AF325+AJ325+AN325+AR325)</f>
        <v>470</v>
      </c>
      <c r="D325" s="41">
        <f>(G325+K325+O325+S325+W325+AA325+AE325+AI325+AM325+AQ325)-(J324+N324+R324+V324+Z324+AD324+AH324+AL324+AP324+AT324)</f>
        <v>0</v>
      </c>
      <c r="E325" s="41">
        <f>J325+N325+R325+V325+Z325+AD325+AH325+AL325+AP325+AT325</f>
        <v>0</v>
      </c>
      <c r="F325" s="40" t="str">
        <f>IF(AND(E325&lt;0.005,E324&gt;=0.005),A325,"")</f>
        <v/>
      </c>
      <c r="G325" s="41">
        <f>J324*(1+H$4/12)</f>
        <v>0</v>
      </c>
      <c r="H325" s="41">
        <f>MAX(0,G325-I$4)</f>
        <v>0</v>
      </c>
      <c r="I325" s="41">
        <f>H325</f>
        <v>0</v>
      </c>
      <c r="J325" s="41">
        <f>MAX(0,MIN(H325,I325-$C325))</f>
        <v>0</v>
      </c>
      <c r="K325" s="41">
        <f>N324*(1+L$4/12)</f>
        <v>0</v>
      </c>
      <c r="L325" s="41">
        <f>MAX(0,K325-M$4)</f>
        <v>0</v>
      </c>
      <c r="M325" s="41">
        <f>I325+L325</f>
        <v>0</v>
      </c>
      <c r="N325" s="41">
        <f>MAX(0,MIN(L325,M325-$C325))</f>
        <v>0</v>
      </c>
      <c r="O325" s="41">
        <f>R324*(1+P$4/12)</f>
        <v>0</v>
      </c>
      <c r="P325" s="41">
        <f>MAX(0,O325-Q$4)</f>
        <v>0</v>
      </c>
      <c r="Q325" s="41">
        <f>M325+P325</f>
        <v>0</v>
      </c>
      <c r="R325" s="41">
        <f>MAX(0,MIN(P325,Q325-$C325))</f>
        <v>0</v>
      </c>
      <c r="S325" s="41">
        <f>V324*(1+T$4/12)</f>
        <v>0</v>
      </c>
      <c r="T325" s="41">
        <f>MAX(0,S325-U$4)</f>
        <v>0</v>
      </c>
      <c r="U325" s="41">
        <f>Q325+T325</f>
        <v>0</v>
      </c>
      <c r="V325" s="41">
        <f>MAX(0,MIN(T325,U325-$C325))</f>
        <v>0</v>
      </c>
      <c r="W325" s="41">
        <f>Z324*(1+X$4/12)</f>
        <v>0</v>
      </c>
      <c r="X325" s="41">
        <f>MAX(0,W325-Y$4)</f>
        <v>0</v>
      </c>
      <c r="Y325" s="41">
        <f>U325+X325</f>
        <v>0</v>
      </c>
      <c r="Z325" s="41">
        <f>MAX(0,MIN(X325,Y325-$C325))</f>
        <v>0</v>
      </c>
      <c r="AA325" s="41">
        <f>AD324*(1+AB$4/12)</f>
        <v>0</v>
      </c>
      <c r="AB325" s="41">
        <f>MAX(0,AA325-AC$4)</f>
        <v>0</v>
      </c>
      <c r="AC325" s="41">
        <f>Y325+AB325</f>
        <v>0</v>
      </c>
      <c r="AD325" s="41">
        <f>MAX(0,MIN(AB325,AC325-$C325))</f>
        <v>0</v>
      </c>
      <c r="AE325" s="41">
        <f>AH324*(1+AF$4/12)</f>
        <v>0</v>
      </c>
      <c r="AF325" s="41">
        <f>MAX(0,AE325-AG$4)</f>
        <v>0</v>
      </c>
      <c r="AG325" s="41">
        <f>AC325+AF325</f>
        <v>0</v>
      </c>
      <c r="AH325" s="41">
        <f>MAX(0,MIN(AF325,AG325-$C325))</f>
        <v>0</v>
      </c>
      <c r="AI325" s="41">
        <f>AL324*(1+AJ$4/12)</f>
        <v>0</v>
      </c>
      <c r="AJ325" s="41">
        <f>MAX(0,AI325-AK$4)</f>
        <v>0</v>
      </c>
      <c r="AK325" s="41">
        <f>AG325+AJ325</f>
        <v>0</v>
      </c>
      <c r="AL325" s="41">
        <f>MAX(0,MIN(AJ325,AK325-$C325))</f>
        <v>0</v>
      </c>
      <c r="AM325" s="41">
        <f>AP324*(1+AN$4/12)</f>
        <v>0</v>
      </c>
      <c r="AN325" s="41">
        <f>MAX(0,AM325-AO$4)</f>
        <v>0</v>
      </c>
      <c r="AO325" s="41">
        <f>AK325+AN325</f>
        <v>0</v>
      </c>
      <c r="AP325" s="41">
        <f>MAX(0,MIN(AN325,AO325-$C325))</f>
        <v>0</v>
      </c>
      <c r="AQ325" s="41">
        <f>AT324*(1+AR$4/12)</f>
        <v>0</v>
      </c>
      <c r="AR325" s="41">
        <f>MAX(0,AQ325-AS$4)</f>
        <v>0</v>
      </c>
      <c r="AS325" s="41">
        <f>AO325+AR325</f>
        <v>0</v>
      </c>
      <c r="AT325" s="41">
        <f>MAX(0,MIN(AR325,AS325-$C325))</f>
        <v>0</v>
      </c>
    </row>
    <row r="326">
      <c r="A326" s="40" t="n">
        <v>320</v>
      </c>
      <c r="B326" s="40" t="str">
        <f>CHOOSE(MONTH(EDATE('4 Дългове'!$D$20,A326-1)),"януари","февруари","март","април","май","юни","юли","август","септември","октомври","ноември","декември")&amp;" "&amp;YEAR(EDATE('4 Дългове'!$D$20,A326-1))&amp;" г."</f>
        <v>юни 2053 г.</v>
      </c>
      <c r="C326" s="41">
        <f>$C$4-(G326+K326+O326+S326+W326+AA326+AE326+AI326+AM326+AQ326)+(H326+L326+P326+T326+X326+AB326+AF326+AJ326+AN326+AR326)</f>
        <v>470</v>
      </c>
      <c r="D326" s="41">
        <f>(G326+K326+O326+S326+W326+AA326+AE326+AI326+AM326+AQ326)-(J325+N325+R325+V325+Z325+AD325+AH325+AL325+AP325+AT325)</f>
        <v>0</v>
      </c>
      <c r="E326" s="41">
        <f>J326+N326+R326+V326+Z326+AD326+AH326+AL326+AP326+AT326</f>
        <v>0</v>
      </c>
      <c r="F326" s="40" t="str">
        <f>IF(AND(E326&lt;0.005,E325&gt;=0.005),A326,"")</f>
        <v/>
      </c>
      <c r="G326" s="41">
        <f>J325*(1+H$4/12)</f>
        <v>0</v>
      </c>
      <c r="H326" s="41">
        <f>MAX(0,G326-I$4)</f>
        <v>0</v>
      </c>
      <c r="I326" s="41">
        <f>H326</f>
        <v>0</v>
      </c>
      <c r="J326" s="41">
        <f>MAX(0,MIN(H326,I326-$C326))</f>
        <v>0</v>
      </c>
      <c r="K326" s="41">
        <f>N325*(1+L$4/12)</f>
        <v>0</v>
      </c>
      <c r="L326" s="41">
        <f>MAX(0,K326-M$4)</f>
        <v>0</v>
      </c>
      <c r="M326" s="41">
        <f>I326+L326</f>
        <v>0</v>
      </c>
      <c r="N326" s="41">
        <f>MAX(0,MIN(L326,M326-$C326))</f>
        <v>0</v>
      </c>
      <c r="O326" s="41">
        <f>R325*(1+P$4/12)</f>
        <v>0</v>
      </c>
      <c r="P326" s="41">
        <f>MAX(0,O326-Q$4)</f>
        <v>0</v>
      </c>
      <c r="Q326" s="41">
        <f>M326+P326</f>
        <v>0</v>
      </c>
      <c r="R326" s="41">
        <f>MAX(0,MIN(P326,Q326-$C326))</f>
        <v>0</v>
      </c>
      <c r="S326" s="41">
        <f>V325*(1+T$4/12)</f>
        <v>0</v>
      </c>
      <c r="T326" s="41">
        <f>MAX(0,S326-U$4)</f>
        <v>0</v>
      </c>
      <c r="U326" s="41">
        <f>Q326+T326</f>
        <v>0</v>
      </c>
      <c r="V326" s="41">
        <f>MAX(0,MIN(T326,U326-$C326))</f>
        <v>0</v>
      </c>
      <c r="W326" s="41">
        <f>Z325*(1+X$4/12)</f>
        <v>0</v>
      </c>
      <c r="X326" s="41">
        <f>MAX(0,W326-Y$4)</f>
        <v>0</v>
      </c>
      <c r="Y326" s="41">
        <f>U326+X326</f>
        <v>0</v>
      </c>
      <c r="Z326" s="41">
        <f>MAX(0,MIN(X326,Y326-$C326))</f>
        <v>0</v>
      </c>
      <c r="AA326" s="41">
        <f>AD325*(1+AB$4/12)</f>
        <v>0</v>
      </c>
      <c r="AB326" s="41">
        <f>MAX(0,AA326-AC$4)</f>
        <v>0</v>
      </c>
      <c r="AC326" s="41">
        <f>Y326+AB326</f>
        <v>0</v>
      </c>
      <c r="AD326" s="41">
        <f>MAX(0,MIN(AB326,AC326-$C326))</f>
        <v>0</v>
      </c>
      <c r="AE326" s="41">
        <f>AH325*(1+AF$4/12)</f>
        <v>0</v>
      </c>
      <c r="AF326" s="41">
        <f>MAX(0,AE326-AG$4)</f>
        <v>0</v>
      </c>
      <c r="AG326" s="41">
        <f>AC326+AF326</f>
        <v>0</v>
      </c>
      <c r="AH326" s="41">
        <f>MAX(0,MIN(AF326,AG326-$C326))</f>
        <v>0</v>
      </c>
      <c r="AI326" s="41">
        <f>AL325*(1+AJ$4/12)</f>
        <v>0</v>
      </c>
      <c r="AJ326" s="41">
        <f>MAX(0,AI326-AK$4)</f>
        <v>0</v>
      </c>
      <c r="AK326" s="41">
        <f>AG326+AJ326</f>
        <v>0</v>
      </c>
      <c r="AL326" s="41">
        <f>MAX(0,MIN(AJ326,AK326-$C326))</f>
        <v>0</v>
      </c>
      <c r="AM326" s="41">
        <f>AP325*(1+AN$4/12)</f>
        <v>0</v>
      </c>
      <c r="AN326" s="41">
        <f>MAX(0,AM326-AO$4)</f>
        <v>0</v>
      </c>
      <c r="AO326" s="41">
        <f>AK326+AN326</f>
        <v>0</v>
      </c>
      <c r="AP326" s="41">
        <f>MAX(0,MIN(AN326,AO326-$C326))</f>
        <v>0</v>
      </c>
      <c r="AQ326" s="41">
        <f>AT325*(1+AR$4/12)</f>
        <v>0</v>
      </c>
      <c r="AR326" s="41">
        <f>MAX(0,AQ326-AS$4)</f>
        <v>0</v>
      </c>
      <c r="AS326" s="41">
        <f>AO326+AR326</f>
        <v>0</v>
      </c>
      <c r="AT326" s="41">
        <f>MAX(0,MIN(AR326,AS326-$C326))</f>
        <v>0</v>
      </c>
    </row>
    <row r="327">
      <c r="A327" s="40" t="n">
        <v>321</v>
      </c>
      <c r="B327" s="40" t="str">
        <f>CHOOSE(MONTH(EDATE('4 Дългове'!$D$20,A327-1)),"януари","февруари","март","април","май","юни","юли","август","септември","октомври","ноември","декември")&amp;" "&amp;YEAR(EDATE('4 Дългове'!$D$20,A327-1))&amp;" г."</f>
        <v>юли 2053 г.</v>
      </c>
      <c r="C327" s="41">
        <f>$C$4-(G327+K327+O327+S327+W327+AA327+AE327+AI327+AM327+AQ327)+(H327+L327+P327+T327+X327+AB327+AF327+AJ327+AN327+AR327)</f>
        <v>470</v>
      </c>
      <c r="D327" s="41">
        <f>(G327+K327+O327+S327+W327+AA327+AE327+AI327+AM327+AQ327)-(J326+N326+R326+V326+Z326+AD326+AH326+AL326+AP326+AT326)</f>
        <v>0</v>
      </c>
      <c r="E327" s="41">
        <f>J327+N327+R327+V327+Z327+AD327+AH327+AL327+AP327+AT327</f>
        <v>0</v>
      </c>
      <c r="F327" s="40" t="str">
        <f>IF(AND(E327&lt;0.005,E326&gt;=0.005),A327,"")</f>
        <v/>
      </c>
      <c r="G327" s="41">
        <f>J326*(1+H$4/12)</f>
        <v>0</v>
      </c>
      <c r="H327" s="41">
        <f>MAX(0,G327-I$4)</f>
        <v>0</v>
      </c>
      <c r="I327" s="41">
        <f>H327</f>
        <v>0</v>
      </c>
      <c r="J327" s="41">
        <f>MAX(0,MIN(H327,I327-$C327))</f>
        <v>0</v>
      </c>
      <c r="K327" s="41">
        <f>N326*(1+L$4/12)</f>
        <v>0</v>
      </c>
      <c r="L327" s="41">
        <f>MAX(0,K327-M$4)</f>
        <v>0</v>
      </c>
      <c r="M327" s="41">
        <f>I327+L327</f>
        <v>0</v>
      </c>
      <c r="N327" s="41">
        <f>MAX(0,MIN(L327,M327-$C327))</f>
        <v>0</v>
      </c>
      <c r="O327" s="41">
        <f>R326*(1+P$4/12)</f>
        <v>0</v>
      </c>
      <c r="P327" s="41">
        <f>MAX(0,O327-Q$4)</f>
        <v>0</v>
      </c>
      <c r="Q327" s="41">
        <f>M327+P327</f>
        <v>0</v>
      </c>
      <c r="R327" s="41">
        <f>MAX(0,MIN(P327,Q327-$C327))</f>
        <v>0</v>
      </c>
      <c r="S327" s="41">
        <f>V326*(1+T$4/12)</f>
        <v>0</v>
      </c>
      <c r="T327" s="41">
        <f>MAX(0,S327-U$4)</f>
        <v>0</v>
      </c>
      <c r="U327" s="41">
        <f>Q327+T327</f>
        <v>0</v>
      </c>
      <c r="V327" s="41">
        <f>MAX(0,MIN(T327,U327-$C327))</f>
        <v>0</v>
      </c>
      <c r="W327" s="41">
        <f>Z326*(1+X$4/12)</f>
        <v>0</v>
      </c>
      <c r="X327" s="41">
        <f>MAX(0,W327-Y$4)</f>
        <v>0</v>
      </c>
      <c r="Y327" s="41">
        <f>U327+X327</f>
        <v>0</v>
      </c>
      <c r="Z327" s="41">
        <f>MAX(0,MIN(X327,Y327-$C327))</f>
        <v>0</v>
      </c>
      <c r="AA327" s="41">
        <f>AD326*(1+AB$4/12)</f>
        <v>0</v>
      </c>
      <c r="AB327" s="41">
        <f>MAX(0,AA327-AC$4)</f>
        <v>0</v>
      </c>
      <c r="AC327" s="41">
        <f>Y327+AB327</f>
        <v>0</v>
      </c>
      <c r="AD327" s="41">
        <f>MAX(0,MIN(AB327,AC327-$C327))</f>
        <v>0</v>
      </c>
      <c r="AE327" s="41">
        <f>AH326*(1+AF$4/12)</f>
        <v>0</v>
      </c>
      <c r="AF327" s="41">
        <f>MAX(0,AE327-AG$4)</f>
        <v>0</v>
      </c>
      <c r="AG327" s="41">
        <f>AC327+AF327</f>
        <v>0</v>
      </c>
      <c r="AH327" s="41">
        <f>MAX(0,MIN(AF327,AG327-$C327))</f>
        <v>0</v>
      </c>
      <c r="AI327" s="41">
        <f>AL326*(1+AJ$4/12)</f>
        <v>0</v>
      </c>
      <c r="AJ327" s="41">
        <f>MAX(0,AI327-AK$4)</f>
        <v>0</v>
      </c>
      <c r="AK327" s="41">
        <f>AG327+AJ327</f>
        <v>0</v>
      </c>
      <c r="AL327" s="41">
        <f>MAX(0,MIN(AJ327,AK327-$C327))</f>
        <v>0</v>
      </c>
      <c r="AM327" s="41">
        <f>AP326*(1+AN$4/12)</f>
        <v>0</v>
      </c>
      <c r="AN327" s="41">
        <f>MAX(0,AM327-AO$4)</f>
        <v>0</v>
      </c>
      <c r="AO327" s="41">
        <f>AK327+AN327</f>
        <v>0</v>
      </c>
      <c r="AP327" s="41">
        <f>MAX(0,MIN(AN327,AO327-$C327))</f>
        <v>0</v>
      </c>
      <c r="AQ327" s="41">
        <f>AT326*(1+AR$4/12)</f>
        <v>0</v>
      </c>
      <c r="AR327" s="41">
        <f>MAX(0,AQ327-AS$4)</f>
        <v>0</v>
      </c>
      <c r="AS327" s="41">
        <f>AO327+AR327</f>
        <v>0</v>
      </c>
      <c r="AT327" s="41">
        <f>MAX(0,MIN(AR327,AS327-$C327))</f>
        <v>0</v>
      </c>
    </row>
    <row r="328">
      <c r="A328" s="40" t="n">
        <v>322</v>
      </c>
      <c r="B328" s="40" t="str">
        <f>CHOOSE(MONTH(EDATE('4 Дългове'!$D$20,A328-1)),"януари","февруари","март","април","май","юни","юли","август","септември","октомври","ноември","декември")&amp;" "&amp;YEAR(EDATE('4 Дългове'!$D$20,A328-1))&amp;" г."</f>
        <v>август 2053 г.</v>
      </c>
      <c r="C328" s="41">
        <f>$C$4-(G328+K328+O328+S328+W328+AA328+AE328+AI328+AM328+AQ328)+(H328+L328+P328+T328+X328+AB328+AF328+AJ328+AN328+AR328)</f>
        <v>470</v>
      </c>
      <c r="D328" s="41">
        <f>(G328+K328+O328+S328+W328+AA328+AE328+AI328+AM328+AQ328)-(J327+N327+R327+V327+Z327+AD327+AH327+AL327+AP327+AT327)</f>
        <v>0</v>
      </c>
      <c r="E328" s="41">
        <f>J328+N328+R328+V328+Z328+AD328+AH328+AL328+AP328+AT328</f>
        <v>0</v>
      </c>
      <c r="F328" s="40" t="str">
        <f>IF(AND(E328&lt;0.005,E327&gt;=0.005),A328,"")</f>
        <v/>
      </c>
      <c r="G328" s="41">
        <f>J327*(1+H$4/12)</f>
        <v>0</v>
      </c>
      <c r="H328" s="41">
        <f>MAX(0,G328-I$4)</f>
        <v>0</v>
      </c>
      <c r="I328" s="41">
        <f>H328</f>
        <v>0</v>
      </c>
      <c r="J328" s="41">
        <f>MAX(0,MIN(H328,I328-$C328))</f>
        <v>0</v>
      </c>
      <c r="K328" s="41">
        <f>N327*(1+L$4/12)</f>
        <v>0</v>
      </c>
      <c r="L328" s="41">
        <f>MAX(0,K328-M$4)</f>
        <v>0</v>
      </c>
      <c r="M328" s="41">
        <f>I328+L328</f>
        <v>0</v>
      </c>
      <c r="N328" s="41">
        <f>MAX(0,MIN(L328,M328-$C328))</f>
        <v>0</v>
      </c>
      <c r="O328" s="41">
        <f>R327*(1+P$4/12)</f>
        <v>0</v>
      </c>
      <c r="P328" s="41">
        <f>MAX(0,O328-Q$4)</f>
        <v>0</v>
      </c>
      <c r="Q328" s="41">
        <f>M328+P328</f>
        <v>0</v>
      </c>
      <c r="R328" s="41">
        <f>MAX(0,MIN(P328,Q328-$C328))</f>
        <v>0</v>
      </c>
      <c r="S328" s="41">
        <f>V327*(1+T$4/12)</f>
        <v>0</v>
      </c>
      <c r="T328" s="41">
        <f>MAX(0,S328-U$4)</f>
        <v>0</v>
      </c>
      <c r="U328" s="41">
        <f>Q328+T328</f>
        <v>0</v>
      </c>
      <c r="V328" s="41">
        <f>MAX(0,MIN(T328,U328-$C328))</f>
        <v>0</v>
      </c>
      <c r="W328" s="41">
        <f>Z327*(1+X$4/12)</f>
        <v>0</v>
      </c>
      <c r="X328" s="41">
        <f>MAX(0,W328-Y$4)</f>
        <v>0</v>
      </c>
      <c r="Y328" s="41">
        <f>U328+X328</f>
        <v>0</v>
      </c>
      <c r="Z328" s="41">
        <f>MAX(0,MIN(X328,Y328-$C328))</f>
        <v>0</v>
      </c>
      <c r="AA328" s="41">
        <f>AD327*(1+AB$4/12)</f>
        <v>0</v>
      </c>
      <c r="AB328" s="41">
        <f>MAX(0,AA328-AC$4)</f>
        <v>0</v>
      </c>
      <c r="AC328" s="41">
        <f>Y328+AB328</f>
        <v>0</v>
      </c>
      <c r="AD328" s="41">
        <f>MAX(0,MIN(AB328,AC328-$C328))</f>
        <v>0</v>
      </c>
      <c r="AE328" s="41">
        <f>AH327*(1+AF$4/12)</f>
        <v>0</v>
      </c>
      <c r="AF328" s="41">
        <f>MAX(0,AE328-AG$4)</f>
        <v>0</v>
      </c>
      <c r="AG328" s="41">
        <f>AC328+AF328</f>
        <v>0</v>
      </c>
      <c r="AH328" s="41">
        <f>MAX(0,MIN(AF328,AG328-$C328))</f>
        <v>0</v>
      </c>
      <c r="AI328" s="41">
        <f>AL327*(1+AJ$4/12)</f>
        <v>0</v>
      </c>
      <c r="AJ328" s="41">
        <f>MAX(0,AI328-AK$4)</f>
        <v>0</v>
      </c>
      <c r="AK328" s="41">
        <f>AG328+AJ328</f>
        <v>0</v>
      </c>
      <c r="AL328" s="41">
        <f>MAX(0,MIN(AJ328,AK328-$C328))</f>
        <v>0</v>
      </c>
      <c r="AM328" s="41">
        <f>AP327*(1+AN$4/12)</f>
        <v>0</v>
      </c>
      <c r="AN328" s="41">
        <f>MAX(0,AM328-AO$4)</f>
        <v>0</v>
      </c>
      <c r="AO328" s="41">
        <f>AK328+AN328</f>
        <v>0</v>
      </c>
      <c r="AP328" s="41">
        <f>MAX(0,MIN(AN328,AO328-$C328))</f>
        <v>0</v>
      </c>
      <c r="AQ328" s="41">
        <f>AT327*(1+AR$4/12)</f>
        <v>0</v>
      </c>
      <c r="AR328" s="41">
        <f>MAX(0,AQ328-AS$4)</f>
        <v>0</v>
      </c>
      <c r="AS328" s="41">
        <f>AO328+AR328</f>
        <v>0</v>
      </c>
      <c r="AT328" s="41">
        <f>MAX(0,MIN(AR328,AS328-$C328))</f>
        <v>0</v>
      </c>
    </row>
    <row r="329">
      <c r="A329" s="40" t="n">
        <v>323</v>
      </c>
      <c r="B329" s="40" t="str">
        <f>CHOOSE(MONTH(EDATE('4 Дългове'!$D$20,A329-1)),"януари","февруари","март","април","май","юни","юли","август","септември","октомври","ноември","декември")&amp;" "&amp;YEAR(EDATE('4 Дългове'!$D$20,A329-1))&amp;" г."</f>
        <v>септември 2053 г.</v>
      </c>
      <c r="C329" s="41">
        <f>$C$4-(G329+K329+O329+S329+W329+AA329+AE329+AI329+AM329+AQ329)+(H329+L329+P329+T329+X329+AB329+AF329+AJ329+AN329+AR329)</f>
        <v>470</v>
      </c>
      <c r="D329" s="41">
        <f>(G329+K329+O329+S329+W329+AA329+AE329+AI329+AM329+AQ329)-(J328+N328+R328+V328+Z328+AD328+AH328+AL328+AP328+AT328)</f>
        <v>0</v>
      </c>
      <c r="E329" s="41">
        <f>J329+N329+R329+V329+Z329+AD329+AH329+AL329+AP329+AT329</f>
        <v>0</v>
      </c>
      <c r="F329" s="40" t="str">
        <f>IF(AND(E329&lt;0.005,E328&gt;=0.005),A329,"")</f>
        <v/>
      </c>
      <c r="G329" s="41">
        <f>J328*(1+H$4/12)</f>
        <v>0</v>
      </c>
      <c r="H329" s="41">
        <f>MAX(0,G329-I$4)</f>
        <v>0</v>
      </c>
      <c r="I329" s="41">
        <f>H329</f>
        <v>0</v>
      </c>
      <c r="J329" s="41">
        <f>MAX(0,MIN(H329,I329-$C329))</f>
        <v>0</v>
      </c>
      <c r="K329" s="41">
        <f>N328*(1+L$4/12)</f>
        <v>0</v>
      </c>
      <c r="L329" s="41">
        <f>MAX(0,K329-M$4)</f>
        <v>0</v>
      </c>
      <c r="M329" s="41">
        <f>I329+L329</f>
        <v>0</v>
      </c>
      <c r="N329" s="41">
        <f>MAX(0,MIN(L329,M329-$C329))</f>
        <v>0</v>
      </c>
      <c r="O329" s="41">
        <f>R328*(1+P$4/12)</f>
        <v>0</v>
      </c>
      <c r="P329" s="41">
        <f>MAX(0,O329-Q$4)</f>
        <v>0</v>
      </c>
      <c r="Q329" s="41">
        <f>M329+P329</f>
        <v>0</v>
      </c>
      <c r="R329" s="41">
        <f>MAX(0,MIN(P329,Q329-$C329))</f>
        <v>0</v>
      </c>
      <c r="S329" s="41">
        <f>V328*(1+T$4/12)</f>
        <v>0</v>
      </c>
      <c r="T329" s="41">
        <f>MAX(0,S329-U$4)</f>
        <v>0</v>
      </c>
      <c r="U329" s="41">
        <f>Q329+T329</f>
        <v>0</v>
      </c>
      <c r="V329" s="41">
        <f>MAX(0,MIN(T329,U329-$C329))</f>
        <v>0</v>
      </c>
      <c r="W329" s="41">
        <f>Z328*(1+X$4/12)</f>
        <v>0</v>
      </c>
      <c r="X329" s="41">
        <f>MAX(0,W329-Y$4)</f>
        <v>0</v>
      </c>
      <c r="Y329" s="41">
        <f>U329+X329</f>
        <v>0</v>
      </c>
      <c r="Z329" s="41">
        <f>MAX(0,MIN(X329,Y329-$C329))</f>
        <v>0</v>
      </c>
      <c r="AA329" s="41">
        <f>AD328*(1+AB$4/12)</f>
        <v>0</v>
      </c>
      <c r="AB329" s="41">
        <f>MAX(0,AA329-AC$4)</f>
        <v>0</v>
      </c>
      <c r="AC329" s="41">
        <f>Y329+AB329</f>
        <v>0</v>
      </c>
      <c r="AD329" s="41">
        <f>MAX(0,MIN(AB329,AC329-$C329))</f>
        <v>0</v>
      </c>
      <c r="AE329" s="41">
        <f>AH328*(1+AF$4/12)</f>
        <v>0</v>
      </c>
      <c r="AF329" s="41">
        <f>MAX(0,AE329-AG$4)</f>
        <v>0</v>
      </c>
      <c r="AG329" s="41">
        <f>AC329+AF329</f>
        <v>0</v>
      </c>
      <c r="AH329" s="41">
        <f>MAX(0,MIN(AF329,AG329-$C329))</f>
        <v>0</v>
      </c>
      <c r="AI329" s="41">
        <f>AL328*(1+AJ$4/12)</f>
        <v>0</v>
      </c>
      <c r="AJ329" s="41">
        <f>MAX(0,AI329-AK$4)</f>
        <v>0</v>
      </c>
      <c r="AK329" s="41">
        <f>AG329+AJ329</f>
        <v>0</v>
      </c>
      <c r="AL329" s="41">
        <f>MAX(0,MIN(AJ329,AK329-$C329))</f>
        <v>0</v>
      </c>
      <c r="AM329" s="41">
        <f>AP328*(1+AN$4/12)</f>
        <v>0</v>
      </c>
      <c r="AN329" s="41">
        <f>MAX(0,AM329-AO$4)</f>
        <v>0</v>
      </c>
      <c r="AO329" s="41">
        <f>AK329+AN329</f>
        <v>0</v>
      </c>
      <c r="AP329" s="41">
        <f>MAX(0,MIN(AN329,AO329-$C329))</f>
        <v>0</v>
      </c>
      <c r="AQ329" s="41">
        <f>AT328*(1+AR$4/12)</f>
        <v>0</v>
      </c>
      <c r="AR329" s="41">
        <f>MAX(0,AQ329-AS$4)</f>
        <v>0</v>
      </c>
      <c r="AS329" s="41">
        <f>AO329+AR329</f>
        <v>0</v>
      </c>
      <c r="AT329" s="41">
        <f>MAX(0,MIN(AR329,AS329-$C329))</f>
        <v>0</v>
      </c>
    </row>
    <row r="330">
      <c r="A330" s="40" t="n">
        <v>324</v>
      </c>
      <c r="B330" s="40" t="str">
        <f>CHOOSE(MONTH(EDATE('4 Дългове'!$D$20,A330-1)),"януари","февруари","март","април","май","юни","юли","август","септември","октомври","ноември","декември")&amp;" "&amp;YEAR(EDATE('4 Дългове'!$D$20,A330-1))&amp;" г."</f>
        <v>октомври 2053 г.</v>
      </c>
      <c r="C330" s="41">
        <f>$C$4-(G330+K330+O330+S330+W330+AA330+AE330+AI330+AM330+AQ330)+(H330+L330+P330+T330+X330+AB330+AF330+AJ330+AN330+AR330)</f>
        <v>470</v>
      </c>
      <c r="D330" s="41">
        <f>(G330+K330+O330+S330+W330+AA330+AE330+AI330+AM330+AQ330)-(J329+N329+R329+V329+Z329+AD329+AH329+AL329+AP329+AT329)</f>
        <v>0</v>
      </c>
      <c r="E330" s="41">
        <f>J330+N330+R330+V330+Z330+AD330+AH330+AL330+AP330+AT330</f>
        <v>0</v>
      </c>
      <c r="F330" s="40" t="str">
        <f>IF(AND(E330&lt;0.005,E329&gt;=0.005),A330,"")</f>
        <v/>
      </c>
      <c r="G330" s="41">
        <f>J329*(1+H$4/12)</f>
        <v>0</v>
      </c>
      <c r="H330" s="41">
        <f>MAX(0,G330-I$4)</f>
        <v>0</v>
      </c>
      <c r="I330" s="41">
        <f>H330</f>
        <v>0</v>
      </c>
      <c r="J330" s="41">
        <f>MAX(0,MIN(H330,I330-$C330))</f>
        <v>0</v>
      </c>
      <c r="K330" s="41">
        <f>N329*(1+L$4/12)</f>
        <v>0</v>
      </c>
      <c r="L330" s="41">
        <f>MAX(0,K330-M$4)</f>
        <v>0</v>
      </c>
      <c r="M330" s="41">
        <f>I330+L330</f>
        <v>0</v>
      </c>
      <c r="N330" s="41">
        <f>MAX(0,MIN(L330,M330-$C330))</f>
        <v>0</v>
      </c>
      <c r="O330" s="41">
        <f>R329*(1+P$4/12)</f>
        <v>0</v>
      </c>
      <c r="P330" s="41">
        <f>MAX(0,O330-Q$4)</f>
        <v>0</v>
      </c>
      <c r="Q330" s="41">
        <f>M330+P330</f>
        <v>0</v>
      </c>
      <c r="R330" s="41">
        <f>MAX(0,MIN(P330,Q330-$C330))</f>
        <v>0</v>
      </c>
      <c r="S330" s="41">
        <f>V329*(1+T$4/12)</f>
        <v>0</v>
      </c>
      <c r="T330" s="41">
        <f>MAX(0,S330-U$4)</f>
        <v>0</v>
      </c>
      <c r="U330" s="41">
        <f>Q330+T330</f>
        <v>0</v>
      </c>
      <c r="V330" s="41">
        <f>MAX(0,MIN(T330,U330-$C330))</f>
        <v>0</v>
      </c>
      <c r="W330" s="41">
        <f>Z329*(1+X$4/12)</f>
        <v>0</v>
      </c>
      <c r="X330" s="41">
        <f>MAX(0,W330-Y$4)</f>
        <v>0</v>
      </c>
      <c r="Y330" s="41">
        <f>U330+X330</f>
        <v>0</v>
      </c>
      <c r="Z330" s="41">
        <f>MAX(0,MIN(X330,Y330-$C330))</f>
        <v>0</v>
      </c>
      <c r="AA330" s="41">
        <f>AD329*(1+AB$4/12)</f>
        <v>0</v>
      </c>
      <c r="AB330" s="41">
        <f>MAX(0,AA330-AC$4)</f>
        <v>0</v>
      </c>
      <c r="AC330" s="41">
        <f>Y330+AB330</f>
        <v>0</v>
      </c>
      <c r="AD330" s="41">
        <f>MAX(0,MIN(AB330,AC330-$C330))</f>
        <v>0</v>
      </c>
      <c r="AE330" s="41">
        <f>AH329*(1+AF$4/12)</f>
        <v>0</v>
      </c>
      <c r="AF330" s="41">
        <f>MAX(0,AE330-AG$4)</f>
        <v>0</v>
      </c>
      <c r="AG330" s="41">
        <f>AC330+AF330</f>
        <v>0</v>
      </c>
      <c r="AH330" s="41">
        <f>MAX(0,MIN(AF330,AG330-$C330))</f>
        <v>0</v>
      </c>
      <c r="AI330" s="41">
        <f>AL329*(1+AJ$4/12)</f>
        <v>0</v>
      </c>
      <c r="AJ330" s="41">
        <f>MAX(0,AI330-AK$4)</f>
        <v>0</v>
      </c>
      <c r="AK330" s="41">
        <f>AG330+AJ330</f>
        <v>0</v>
      </c>
      <c r="AL330" s="41">
        <f>MAX(0,MIN(AJ330,AK330-$C330))</f>
        <v>0</v>
      </c>
      <c r="AM330" s="41">
        <f>AP329*(1+AN$4/12)</f>
        <v>0</v>
      </c>
      <c r="AN330" s="41">
        <f>MAX(0,AM330-AO$4)</f>
        <v>0</v>
      </c>
      <c r="AO330" s="41">
        <f>AK330+AN330</f>
        <v>0</v>
      </c>
      <c r="AP330" s="41">
        <f>MAX(0,MIN(AN330,AO330-$C330))</f>
        <v>0</v>
      </c>
      <c r="AQ330" s="41">
        <f>AT329*(1+AR$4/12)</f>
        <v>0</v>
      </c>
      <c r="AR330" s="41">
        <f>MAX(0,AQ330-AS$4)</f>
        <v>0</v>
      </c>
      <c r="AS330" s="41">
        <f>AO330+AR330</f>
        <v>0</v>
      </c>
      <c r="AT330" s="41">
        <f>MAX(0,MIN(AR330,AS330-$C330))</f>
        <v>0</v>
      </c>
    </row>
    <row r="331">
      <c r="A331" s="40" t="n">
        <v>325</v>
      </c>
      <c r="B331" s="40" t="str">
        <f>CHOOSE(MONTH(EDATE('4 Дългове'!$D$20,A331-1)),"януари","февруари","март","април","май","юни","юли","август","септември","октомври","ноември","декември")&amp;" "&amp;YEAR(EDATE('4 Дългове'!$D$20,A331-1))&amp;" г."</f>
        <v>ноември 2053 г.</v>
      </c>
      <c r="C331" s="41">
        <f>$C$4-(G331+K331+O331+S331+W331+AA331+AE331+AI331+AM331+AQ331)+(H331+L331+P331+T331+X331+AB331+AF331+AJ331+AN331+AR331)</f>
        <v>470</v>
      </c>
      <c r="D331" s="41">
        <f>(G331+K331+O331+S331+W331+AA331+AE331+AI331+AM331+AQ331)-(J330+N330+R330+V330+Z330+AD330+AH330+AL330+AP330+AT330)</f>
        <v>0</v>
      </c>
      <c r="E331" s="41">
        <f>J331+N331+R331+V331+Z331+AD331+AH331+AL331+AP331+AT331</f>
        <v>0</v>
      </c>
      <c r="F331" s="40" t="str">
        <f>IF(AND(E331&lt;0.005,E330&gt;=0.005),A331,"")</f>
        <v/>
      </c>
      <c r="G331" s="41">
        <f>J330*(1+H$4/12)</f>
        <v>0</v>
      </c>
      <c r="H331" s="41">
        <f>MAX(0,G331-I$4)</f>
        <v>0</v>
      </c>
      <c r="I331" s="41">
        <f>H331</f>
        <v>0</v>
      </c>
      <c r="J331" s="41">
        <f>MAX(0,MIN(H331,I331-$C331))</f>
        <v>0</v>
      </c>
      <c r="K331" s="41">
        <f>N330*(1+L$4/12)</f>
        <v>0</v>
      </c>
      <c r="L331" s="41">
        <f>MAX(0,K331-M$4)</f>
        <v>0</v>
      </c>
      <c r="M331" s="41">
        <f>I331+L331</f>
        <v>0</v>
      </c>
      <c r="N331" s="41">
        <f>MAX(0,MIN(L331,M331-$C331))</f>
        <v>0</v>
      </c>
      <c r="O331" s="41">
        <f>R330*(1+P$4/12)</f>
        <v>0</v>
      </c>
      <c r="P331" s="41">
        <f>MAX(0,O331-Q$4)</f>
        <v>0</v>
      </c>
      <c r="Q331" s="41">
        <f>M331+P331</f>
        <v>0</v>
      </c>
      <c r="R331" s="41">
        <f>MAX(0,MIN(P331,Q331-$C331))</f>
        <v>0</v>
      </c>
      <c r="S331" s="41">
        <f>V330*(1+T$4/12)</f>
        <v>0</v>
      </c>
      <c r="T331" s="41">
        <f>MAX(0,S331-U$4)</f>
        <v>0</v>
      </c>
      <c r="U331" s="41">
        <f>Q331+T331</f>
        <v>0</v>
      </c>
      <c r="V331" s="41">
        <f>MAX(0,MIN(T331,U331-$C331))</f>
        <v>0</v>
      </c>
      <c r="W331" s="41">
        <f>Z330*(1+X$4/12)</f>
        <v>0</v>
      </c>
      <c r="X331" s="41">
        <f>MAX(0,W331-Y$4)</f>
        <v>0</v>
      </c>
      <c r="Y331" s="41">
        <f>U331+X331</f>
        <v>0</v>
      </c>
      <c r="Z331" s="41">
        <f>MAX(0,MIN(X331,Y331-$C331))</f>
        <v>0</v>
      </c>
      <c r="AA331" s="41">
        <f>AD330*(1+AB$4/12)</f>
        <v>0</v>
      </c>
      <c r="AB331" s="41">
        <f>MAX(0,AA331-AC$4)</f>
        <v>0</v>
      </c>
      <c r="AC331" s="41">
        <f>Y331+AB331</f>
        <v>0</v>
      </c>
      <c r="AD331" s="41">
        <f>MAX(0,MIN(AB331,AC331-$C331))</f>
        <v>0</v>
      </c>
      <c r="AE331" s="41">
        <f>AH330*(1+AF$4/12)</f>
        <v>0</v>
      </c>
      <c r="AF331" s="41">
        <f>MAX(0,AE331-AG$4)</f>
        <v>0</v>
      </c>
      <c r="AG331" s="41">
        <f>AC331+AF331</f>
        <v>0</v>
      </c>
      <c r="AH331" s="41">
        <f>MAX(0,MIN(AF331,AG331-$C331))</f>
        <v>0</v>
      </c>
      <c r="AI331" s="41">
        <f>AL330*(1+AJ$4/12)</f>
        <v>0</v>
      </c>
      <c r="AJ331" s="41">
        <f>MAX(0,AI331-AK$4)</f>
        <v>0</v>
      </c>
      <c r="AK331" s="41">
        <f>AG331+AJ331</f>
        <v>0</v>
      </c>
      <c r="AL331" s="41">
        <f>MAX(0,MIN(AJ331,AK331-$C331))</f>
        <v>0</v>
      </c>
      <c r="AM331" s="41">
        <f>AP330*(1+AN$4/12)</f>
        <v>0</v>
      </c>
      <c r="AN331" s="41">
        <f>MAX(0,AM331-AO$4)</f>
        <v>0</v>
      </c>
      <c r="AO331" s="41">
        <f>AK331+AN331</f>
        <v>0</v>
      </c>
      <c r="AP331" s="41">
        <f>MAX(0,MIN(AN331,AO331-$C331))</f>
        <v>0</v>
      </c>
      <c r="AQ331" s="41">
        <f>AT330*(1+AR$4/12)</f>
        <v>0</v>
      </c>
      <c r="AR331" s="41">
        <f>MAX(0,AQ331-AS$4)</f>
        <v>0</v>
      </c>
      <c r="AS331" s="41">
        <f>AO331+AR331</f>
        <v>0</v>
      </c>
      <c r="AT331" s="41">
        <f>MAX(0,MIN(AR331,AS331-$C331))</f>
        <v>0</v>
      </c>
    </row>
    <row r="332">
      <c r="A332" s="40" t="n">
        <v>326</v>
      </c>
      <c r="B332" s="40" t="str">
        <f>CHOOSE(MONTH(EDATE('4 Дългове'!$D$20,A332-1)),"януари","февруари","март","април","май","юни","юли","август","септември","октомври","ноември","декември")&amp;" "&amp;YEAR(EDATE('4 Дългове'!$D$20,A332-1))&amp;" г."</f>
        <v>декември 2053 г.</v>
      </c>
      <c r="C332" s="41">
        <f>$C$4-(G332+K332+O332+S332+W332+AA332+AE332+AI332+AM332+AQ332)+(H332+L332+P332+T332+X332+AB332+AF332+AJ332+AN332+AR332)</f>
        <v>470</v>
      </c>
      <c r="D332" s="41">
        <f>(G332+K332+O332+S332+W332+AA332+AE332+AI332+AM332+AQ332)-(J331+N331+R331+V331+Z331+AD331+AH331+AL331+AP331+AT331)</f>
        <v>0</v>
      </c>
      <c r="E332" s="41">
        <f>J332+N332+R332+V332+Z332+AD332+AH332+AL332+AP332+AT332</f>
        <v>0</v>
      </c>
      <c r="F332" s="40" t="str">
        <f>IF(AND(E332&lt;0.005,E331&gt;=0.005),A332,"")</f>
        <v/>
      </c>
      <c r="G332" s="41">
        <f>J331*(1+H$4/12)</f>
        <v>0</v>
      </c>
      <c r="H332" s="41">
        <f>MAX(0,G332-I$4)</f>
        <v>0</v>
      </c>
      <c r="I332" s="41">
        <f>H332</f>
        <v>0</v>
      </c>
      <c r="J332" s="41">
        <f>MAX(0,MIN(H332,I332-$C332))</f>
        <v>0</v>
      </c>
      <c r="K332" s="41">
        <f>N331*(1+L$4/12)</f>
        <v>0</v>
      </c>
      <c r="L332" s="41">
        <f>MAX(0,K332-M$4)</f>
        <v>0</v>
      </c>
      <c r="M332" s="41">
        <f>I332+L332</f>
        <v>0</v>
      </c>
      <c r="N332" s="41">
        <f>MAX(0,MIN(L332,M332-$C332))</f>
        <v>0</v>
      </c>
      <c r="O332" s="41">
        <f>R331*(1+P$4/12)</f>
        <v>0</v>
      </c>
      <c r="P332" s="41">
        <f>MAX(0,O332-Q$4)</f>
        <v>0</v>
      </c>
      <c r="Q332" s="41">
        <f>M332+P332</f>
        <v>0</v>
      </c>
      <c r="R332" s="41">
        <f>MAX(0,MIN(P332,Q332-$C332))</f>
        <v>0</v>
      </c>
      <c r="S332" s="41">
        <f>V331*(1+T$4/12)</f>
        <v>0</v>
      </c>
      <c r="T332" s="41">
        <f>MAX(0,S332-U$4)</f>
        <v>0</v>
      </c>
      <c r="U332" s="41">
        <f>Q332+T332</f>
        <v>0</v>
      </c>
      <c r="V332" s="41">
        <f>MAX(0,MIN(T332,U332-$C332))</f>
        <v>0</v>
      </c>
      <c r="W332" s="41">
        <f>Z331*(1+X$4/12)</f>
        <v>0</v>
      </c>
      <c r="X332" s="41">
        <f>MAX(0,W332-Y$4)</f>
        <v>0</v>
      </c>
      <c r="Y332" s="41">
        <f>U332+X332</f>
        <v>0</v>
      </c>
      <c r="Z332" s="41">
        <f>MAX(0,MIN(X332,Y332-$C332))</f>
        <v>0</v>
      </c>
      <c r="AA332" s="41">
        <f>AD331*(1+AB$4/12)</f>
        <v>0</v>
      </c>
      <c r="AB332" s="41">
        <f>MAX(0,AA332-AC$4)</f>
        <v>0</v>
      </c>
      <c r="AC332" s="41">
        <f>Y332+AB332</f>
        <v>0</v>
      </c>
      <c r="AD332" s="41">
        <f>MAX(0,MIN(AB332,AC332-$C332))</f>
        <v>0</v>
      </c>
      <c r="AE332" s="41">
        <f>AH331*(1+AF$4/12)</f>
        <v>0</v>
      </c>
      <c r="AF332" s="41">
        <f>MAX(0,AE332-AG$4)</f>
        <v>0</v>
      </c>
      <c r="AG332" s="41">
        <f>AC332+AF332</f>
        <v>0</v>
      </c>
      <c r="AH332" s="41">
        <f>MAX(0,MIN(AF332,AG332-$C332))</f>
        <v>0</v>
      </c>
      <c r="AI332" s="41">
        <f>AL331*(1+AJ$4/12)</f>
        <v>0</v>
      </c>
      <c r="AJ332" s="41">
        <f>MAX(0,AI332-AK$4)</f>
        <v>0</v>
      </c>
      <c r="AK332" s="41">
        <f>AG332+AJ332</f>
        <v>0</v>
      </c>
      <c r="AL332" s="41">
        <f>MAX(0,MIN(AJ332,AK332-$C332))</f>
        <v>0</v>
      </c>
      <c r="AM332" s="41">
        <f>AP331*(1+AN$4/12)</f>
        <v>0</v>
      </c>
      <c r="AN332" s="41">
        <f>MAX(0,AM332-AO$4)</f>
        <v>0</v>
      </c>
      <c r="AO332" s="41">
        <f>AK332+AN332</f>
        <v>0</v>
      </c>
      <c r="AP332" s="41">
        <f>MAX(0,MIN(AN332,AO332-$C332))</f>
        <v>0</v>
      </c>
      <c r="AQ332" s="41">
        <f>AT331*(1+AR$4/12)</f>
        <v>0</v>
      </c>
      <c r="AR332" s="41">
        <f>MAX(0,AQ332-AS$4)</f>
        <v>0</v>
      </c>
      <c r="AS332" s="41">
        <f>AO332+AR332</f>
        <v>0</v>
      </c>
      <c r="AT332" s="41">
        <f>MAX(0,MIN(AR332,AS332-$C332))</f>
        <v>0</v>
      </c>
    </row>
    <row r="333">
      <c r="A333" s="40" t="n">
        <v>327</v>
      </c>
      <c r="B333" s="40" t="str">
        <f>CHOOSE(MONTH(EDATE('4 Дългове'!$D$20,A333-1)),"януари","февруари","март","април","май","юни","юли","август","септември","октомври","ноември","декември")&amp;" "&amp;YEAR(EDATE('4 Дългове'!$D$20,A333-1))&amp;" г."</f>
        <v>януари 2054 г.</v>
      </c>
      <c r="C333" s="41">
        <f>$C$4-(G333+K333+O333+S333+W333+AA333+AE333+AI333+AM333+AQ333)+(H333+L333+P333+T333+X333+AB333+AF333+AJ333+AN333+AR333)</f>
        <v>470</v>
      </c>
      <c r="D333" s="41">
        <f>(G333+K333+O333+S333+W333+AA333+AE333+AI333+AM333+AQ333)-(J332+N332+R332+V332+Z332+AD332+AH332+AL332+AP332+AT332)</f>
        <v>0</v>
      </c>
      <c r="E333" s="41">
        <f>J333+N333+R333+V333+Z333+AD333+AH333+AL333+AP333+AT333</f>
        <v>0</v>
      </c>
      <c r="F333" s="40" t="str">
        <f>IF(AND(E333&lt;0.005,E332&gt;=0.005),A333,"")</f>
        <v/>
      </c>
      <c r="G333" s="41">
        <f>J332*(1+H$4/12)</f>
        <v>0</v>
      </c>
      <c r="H333" s="41">
        <f>MAX(0,G333-I$4)</f>
        <v>0</v>
      </c>
      <c r="I333" s="41">
        <f>H333</f>
        <v>0</v>
      </c>
      <c r="J333" s="41">
        <f>MAX(0,MIN(H333,I333-$C333))</f>
        <v>0</v>
      </c>
      <c r="K333" s="41">
        <f>N332*(1+L$4/12)</f>
        <v>0</v>
      </c>
      <c r="L333" s="41">
        <f>MAX(0,K333-M$4)</f>
        <v>0</v>
      </c>
      <c r="M333" s="41">
        <f>I333+L333</f>
        <v>0</v>
      </c>
      <c r="N333" s="41">
        <f>MAX(0,MIN(L333,M333-$C333))</f>
        <v>0</v>
      </c>
      <c r="O333" s="41">
        <f>R332*(1+P$4/12)</f>
        <v>0</v>
      </c>
      <c r="P333" s="41">
        <f>MAX(0,O333-Q$4)</f>
        <v>0</v>
      </c>
      <c r="Q333" s="41">
        <f>M333+P333</f>
        <v>0</v>
      </c>
      <c r="R333" s="41">
        <f>MAX(0,MIN(P333,Q333-$C333))</f>
        <v>0</v>
      </c>
      <c r="S333" s="41">
        <f>V332*(1+T$4/12)</f>
        <v>0</v>
      </c>
      <c r="T333" s="41">
        <f>MAX(0,S333-U$4)</f>
        <v>0</v>
      </c>
      <c r="U333" s="41">
        <f>Q333+T333</f>
        <v>0</v>
      </c>
      <c r="V333" s="41">
        <f>MAX(0,MIN(T333,U333-$C333))</f>
        <v>0</v>
      </c>
      <c r="W333" s="41">
        <f>Z332*(1+X$4/12)</f>
        <v>0</v>
      </c>
      <c r="X333" s="41">
        <f>MAX(0,W333-Y$4)</f>
        <v>0</v>
      </c>
      <c r="Y333" s="41">
        <f>U333+X333</f>
        <v>0</v>
      </c>
      <c r="Z333" s="41">
        <f>MAX(0,MIN(X333,Y333-$C333))</f>
        <v>0</v>
      </c>
      <c r="AA333" s="41">
        <f>AD332*(1+AB$4/12)</f>
        <v>0</v>
      </c>
      <c r="AB333" s="41">
        <f>MAX(0,AA333-AC$4)</f>
        <v>0</v>
      </c>
      <c r="AC333" s="41">
        <f>Y333+AB333</f>
        <v>0</v>
      </c>
      <c r="AD333" s="41">
        <f>MAX(0,MIN(AB333,AC333-$C333))</f>
        <v>0</v>
      </c>
      <c r="AE333" s="41">
        <f>AH332*(1+AF$4/12)</f>
        <v>0</v>
      </c>
      <c r="AF333" s="41">
        <f>MAX(0,AE333-AG$4)</f>
        <v>0</v>
      </c>
      <c r="AG333" s="41">
        <f>AC333+AF333</f>
        <v>0</v>
      </c>
      <c r="AH333" s="41">
        <f>MAX(0,MIN(AF333,AG333-$C333))</f>
        <v>0</v>
      </c>
      <c r="AI333" s="41">
        <f>AL332*(1+AJ$4/12)</f>
        <v>0</v>
      </c>
      <c r="AJ333" s="41">
        <f>MAX(0,AI333-AK$4)</f>
        <v>0</v>
      </c>
      <c r="AK333" s="41">
        <f>AG333+AJ333</f>
        <v>0</v>
      </c>
      <c r="AL333" s="41">
        <f>MAX(0,MIN(AJ333,AK333-$C333))</f>
        <v>0</v>
      </c>
      <c r="AM333" s="41">
        <f>AP332*(1+AN$4/12)</f>
        <v>0</v>
      </c>
      <c r="AN333" s="41">
        <f>MAX(0,AM333-AO$4)</f>
        <v>0</v>
      </c>
      <c r="AO333" s="41">
        <f>AK333+AN333</f>
        <v>0</v>
      </c>
      <c r="AP333" s="41">
        <f>MAX(0,MIN(AN333,AO333-$C333))</f>
        <v>0</v>
      </c>
      <c r="AQ333" s="41">
        <f>AT332*(1+AR$4/12)</f>
        <v>0</v>
      </c>
      <c r="AR333" s="41">
        <f>MAX(0,AQ333-AS$4)</f>
        <v>0</v>
      </c>
      <c r="AS333" s="41">
        <f>AO333+AR333</f>
        <v>0</v>
      </c>
      <c r="AT333" s="41">
        <f>MAX(0,MIN(AR333,AS333-$C333))</f>
        <v>0</v>
      </c>
    </row>
    <row r="334">
      <c r="A334" s="40" t="n">
        <v>328</v>
      </c>
      <c r="B334" s="40" t="str">
        <f>CHOOSE(MONTH(EDATE('4 Дългове'!$D$20,A334-1)),"януари","февруари","март","април","май","юни","юли","август","септември","октомври","ноември","декември")&amp;" "&amp;YEAR(EDATE('4 Дългове'!$D$20,A334-1))&amp;" г."</f>
        <v>февруари 2054 г.</v>
      </c>
      <c r="C334" s="41">
        <f>$C$4-(G334+K334+O334+S334+W334+AA334+AE334+AI334+AM334+AQ334)+(H334+L334+P334+T334+X334+AB334+AF334+AJ334+AN334+AR334)</f>
        <v>470</v>
      </c>
      <c r="D334" s="41">
        <f>(G334+K334+O334+S334+W334+AA334+AE334+AI334+AM334+AQ334)-(J333+N333+R333+V333+Z333+AD333+AH333+AL333+AP333+AT333)</f>
        <v>0</v>
      </c>
      <c r="E334" s="41">
        <f>J334+N334+R334+V334+Z334+AD334+AH334+AL334+AP334+AT334</f>
        <v>0</v>
      </c>
      <c r="F334" s="40" t="str">
        <f>IF(AND(E334&lt;0.005,E333&gt;=0.005),A334,"")</f>
        <v/>
      </c>
      <c r="G334" s="41">
        <f>J333*(1+H$4/12)</f>
        <v>0</v>
      </c>
      <c r="H334" s="41">
        <f>MAX(0,G334-I$4)</f>
        <v>0</v>
      </c>
      <c r="I334" s="41">
        <f>H334</f>
        <v>0</v>
      </c>
      <c r="J334" s="41">
        <f>MAX(0,MIN(H334,I334-$C334))</f>
        <v>0</v>
      </c>
      <c r="K334" s="41">
        <f>N333*(1+L$4/12)</f>
        <v>0</v>
      </c>
      <c r="L334" s="41">
        <f>MAX(0,K334-M$4)</f>
        <v>0</v>
      </c>
      <c r="M334" s="41">
        <f>I334+L334</f>
        <v>0</v>
      </c>
      <c r="N334" s="41">
        <f>MAX(0,MIN(L334,M334-$C334))</f>
        <v>0</v>
      </c>
      <c r="O334" s="41">
        <f>R333*(1+P$4/12)</f>
        <v>0</v>
      </c>
      <c r="P334" s="41">
        <f>MAX(0,O334-Q$4)</f>
        <v>0</v>
      </c>
      <c r="Q334" s="41">
        <f>M334+P334</f>
        <v>0</v>
      </c>
      <c r="R334" s="41">
        <f>MAX(0,MIN(P334,Q334-$C334))</f>
        <v>0</v>
      </c>
      <c r="S334" s="41">
        <f>V333*(1+T$4/12)</f>
        <v>0</v>
      </c>
      <c r="T334" s="41">
        <f>MAX(0,S334-U$4)</f>
        <v>0</v>
      </c>
      <c r="U334" s="41">
        <f>Q334+T334</f>
        <v>0</v>
      </c>
      <c r="V334" s="41">
        <f>MAX(0,MIN(T334,U334-$C334))</f>
        <v>0</v>
      </c>
      <c r="W334" s="41">
        <f>Z333*(1+X$4/12)</f>
        <v>0</v>
      </c>
      <c r="X334" s="41">
        <f>MAX(0,W334-Y$4)</f>
        <v>0</v>
      </c>
      <c r="Y334" s="41">
        <f>U334+X334</f>
        <v>0</v>
      </c>
      <c r="Z334" s="41">
        <f>MAX(0,MIN(X334,Y334-$C334))</f>
        <v>0</v>
      </c>
      <c r="AA334" s="41">
        <f>AD333*(1+AB$4/12)</f>
        <v>0</v>
      </c>
      <c r="AB334" s="41">
        <f>MAX(0,AA334-AC$4)</f>
        <v>0</v>
      </c>
      <c r="AC334" s="41">
        <f>Y334+AB334</f>
        <v>0</v>
      </c>
      <c r="AD334" s="41">
        <f>MAX(0,MIN(AB334,AC334-$C334))</f>
        <v>0</v>
      </c>
      <c r="AE334" s="41">
        <f>AH333*(1+AF$4/12)</f>
        <v>0</v>
      </c>
      <c r="AF334" s="41">
        <f>MAX(0,AE334-AG$4)</f>
        <v>0</v>
      </c>
      <c r="AG334" s="41">
        <f>AC334+AF334</f>
        <v>0</v>
      </c>
      <c r="AH334" s="41">
        <f>MAX(0,MIN(AF334,AG334-$C334))</f>
        <v>0</v>
      </c>
      <c r="AI334" s="41">
        <f>AL333*(1+AJ$4/12)</f>
        <v>0</v>
      </c>
      <c r="AJ334" s="41">
        <f>MAX(0,AI334-AK$4)</f>
        <v>0</v>
      </c>
      <c r="AK334" s="41">
        <f>AG334+AJ334</f>
        <v>0</v>
      </c>
      <c r="AL334" s="41">
        <f>MAX(0,MIN(AJ334,AK334-$C334))</f>
        <v>0</v>
      </c>
      <c r="AM334" s="41">
        <f>AP333*(1+AN$4/12)</f>
        <v>0</v>
      </c>
      <c r="AN334" s="41">
        <f>MAX(0,AM334-AO$4)</f>
        <v>0</v>
      </c>
      <c r="AO334" s="41">
        <f>AK334+AN334</f>
        <v>0</v>
      </c>
      <c r="AP334" s="41">
        <f>MAX(0,MIN(AN334,AO334-$C334))</f>
        <v>0</v>
      </c>
      <c r="AQ334" s="41">
        <f>AT333*(1+AR$4/12)</f>
        <v>0</v>
      </c>
      <c r="AR334" s="41">
        <f>MAX(0,AQ334-AS$4)</f>
        <v>0</v>
      </c>
      <c r="AS334" s="41">
        <f>AO334+AR334</f>
        <v>0</v>
      </c>
      <c r="AT334" s="41">
        <f>MAX(0,MIN(AR334,AS334-$C334))</f>
        <v>0</v>
      </c>
    </row>
    <row r="335">
      <c r="A335" s="40" t="n">
        <v>329</v>
      </c>
      <c r="B335" s="40" t="str">
        <f>CHOOSE(MONTH(EDATE('4 Дългове'!$D$20,A335-1)),"януари","февруари","март","април","май","юни","юли","август","септември","октомври","ноември","декември")&amp;" "&amp;YEAR(EDATE('4 Дългове'!$D$20,A335-1))&amp;" г."</f>
        <v>март 2054 г.</v>
      </c>
      <c r="C335" s="41">
        <f>$C$4-(G335+K335+O335+S335+W335+AA335+AE335+AI335+AM335+AQ335)+(H335+L335+P335+T335+X335+AB335+AF335+AJ335+AN335+AR335)</f>
        <v>470</v>
      </c>
      <c r="D335" s="41">
        <f>(G335+K335+O335+S335+W335+AA335+AE335+AI335+AM335+AQ335)-(J334+N334+R334+V334+Z334+AD334+AH334+AL334+AP334+AT334)</f>
        <v>0</v>
      </c>
      <c r="E335" s="41">
        <f>J335+N335+R335+V335+Z335+AD335+AH335+AL335+AP335+AT335</f>
        <v>0</v>
      </c>
      <c r="F335" s="40" t="str">
        <f>IF(AND(E335&lt;0.005,E334&gt;=0.005),A335,"")</f>
        <v/>
      </c>
      <c r="G335" s="41">
        <f>J334*(1+H$4/12)</f>
        <v>0</v>
      </c>
      <c r="H335" s="41">
        <f>MAX(0,G335-I$4)</f>
        <v>0</v>
      </c>
      <c r="I335" s="41">
        <f>H335</f>
        <v>0</v>
      </c>
      <c r="J335" s="41">
        <f>MAX(0,MIN(H335,I335-$C335))</f>
        <v>0</v>
      </c>
      <c r="K335" s="41">
        <f>N334*(1+L$4/12)</f>
        <v>0</v>
      </c>
      <c r="L335" s="41">
        <f>MAX(0,K335-M$4)</f>
        <v>0</v>
      </c>
      <c r="M335" s="41">
        <f>I335+L335</f>
        <v>0</v>
      </c>
      <c r="N335" s="41">
        <f>MAX(0,MIN(L335,M335-$C335))</f>
        <v>0</v>
      </c>
      <c r="O335" s="41">
        <f>R334*(1+P$4/12)</f>
        <v>0</v>
      </c>
      <c r="P335" s="41">
        <f>MAX(0,O335-Q$4)</f>
        <v>0</v>
      </c>
      <c r="Q335" s="41">
        <f>M335+P335</f>
        <v>0</v>
      </c>
      <c r="R335" s="41">
        <f>MAX(0,MIN(P335,Q335-$C335))</f>
        <v>0</v>
      </c>
      <c r="S335" s="41">
        <f>V334*(1+T$4/12)</f>
        <v>0</v>
      </c>
      <c r="T335" s="41">
        <f>MAX(0,S335-U$4)</f>
        <v>0</v>
      </c>
      <c r="U335" s="41">
        <f>Q335+T335</f>
        <v>0</v>
      </c>
      <c r="V335" s="41">
        <f>MAX(0,MIN(T335,U335-$C335))</f>
        <v>0</v>
      </c>
      <c r="W335" s="41">
        <f>Z334*(1+X$4/12)</f>
        <v>0</v>
      </c>
      <c r="X335" s="41">
        <f>MAX(0,W335-Y$4)</f>
        <v>0</v>
      </c>
      <c r="Y335" s="41">
        <f>U335+X335</f>
        <v>0</v>
      </c>
      <c r="Z335" s="41">
        <f>MAX(0,MIN(X335,Y335-$C335))</f>
        <v>0</v>
      </c>
      <c r="AA335" s="41">
        <f>AD334*(1+AB$4/12)</f>
        <v>0</v>
      </c>
      <c r="AB335" s="41">
        <f>MAX(0,AA335-AC$4)</f>
        <v>0</v>
      </c>
      <c r="AC335" s="41">
        <f>Y335+AB335</f>
        <v>0</v>
      </c>
      <c r="AD335" s="41">
        <f>MAX(0,MIN(AB335,AC335-$C335))</f>
        <v>0</v>
      </c>
      <c r="AE335" s="41">
        <f>AH334*(1+AF$4/12)</f>
        <v>0</v>
      </c>
      <c r="AF335" s="41">
        <f>MAX(0,AE335-AG$4)</f>
        <v>0</v>
      </c>
      <c r="AG335" s="41">
        <f>AC335+AF335</f>
        <v>0</v>
      </c>
      <c r="AH335" s="41">
        <f>MAX(0,MIN(AF335,AG335-$C335))</f>
        <v>0</v>
      </c>
      <c r="AI335" s="41">
        <f>AL334*(1+AJ$4/12)</f>
        <v>0</v>
      </c>
      <c r="AJ335" s="41">
        <f>MAX(0,AI335-AK$4)</f>
        <v>0</v>
      </c>
      <c r="AK335" s="41">
        <f>AG335+AJ335</f>
        <v>0</v>
      </c>
      <c r="AL335" s="41">
        <f>MAX(0,MIN(AJ335,AK335-$C335))</f>
        <v>0</v>
      </c>
      <c r="AM335" s="41">
        <f>AP334*(1+AN$4/12)</f>
        <v>0</v>
      </c>
      <c r="AN335" s="41">
        <f>MAX(0,AM335-AO$4)</f>
        <v>0</v>
      </c>
      <c r="AO335" s="41">
        <f>AK335+AN335</f>
        <v>0</v>
      </c>
      <c r="AP335" s="41">
        <f>MAX(0,MIN(AN335,AO335-$C335))</f>
        <v>0</v>
      </c>
      <c r="AQ335" s="41">
        <f>AT334*(1+AR$4/12)</f>
        <v>0</v>
      </c>
      <c r="AR335" s="41">
        <f>MAX(0,AQ335-AS$4)</f>
        <v>0</v>
      </c>
      <c r="AS335" s="41">
        <f>AO335+AR335</f>
        <v>0</v>
      </c>
      <c r="AT335" s="41">
        <f>MAX(0,MIN(AR335,AS335-$C335))</f>
        <v>0</v>
      </c>
    </row>
    <row r="336">
      <c r="A336" s="40" t="n">
        <v>330</v>
      </c>
      <c r="B336" s="40" t="str">
        <f>CHOOSE(MONTH(EDATE('4 Дългове'!$D$20,A336-1)),"януари","февруари","март","април","май","юни","юли","август","септември","октомври","ноември","декември")&amp;" "&amp;YEAR(EDATE('4 Дългове'!$D$20,A336-1))&amp;" г."</f>
        <v>април 2054 г.</v>
      </c>
      <c r="C336" s="41">
        <f>$C$4-(G336+K336+O336+S336+W336+AA336+AE336+AI336+AM336+AQ336)+(H336+L336+P336+T336+X336+AB336+AF336+AJ336+AN336+AR336)</f>
        <v>470</v>
      </c>
      <c r="D336" s="41">
        <f>(G336+K336+O336+S336+W336+AA336+AE336+AI336+AM336+AQ336)-(J335+N335+R335+V335+Z335+AD335+AH335+AL335+AP335+AT335)</f>
        <v>0</v>
      </c>
      <c r="E336" s="41">
        <f>J336+N336+R336+V336+Z336+AD336+AH336+AL336+AP336+AT336</f>
        <v>0</v>
      </c>
      <c r="F336" s="40" t="str">
        <f>IF(AND(E336&lt;0.005,E335&gt;=0.005),A336,"")</f>
        <v/>
      </c>
      <c r="G336" s="41">
        <f>J335*(1+H$4/12)</f>
        <v>0</v>
      </c>
      <c r="H336" s="41">
        <f>MAX(0,G336-I$4)</f>
        <v>0</v>
      </c>
      <c r="I336" s="41">
        <f>H336</f>
        <v>0</v>
      </c>
      <c r="J336" s="41">
        <f>MAX(0,MIN(H336,I336-$C336))</f>
        <v>0</v>
      </c>
      <c r="K336" s="41">
        <f>N335*(1+L$4/12)</f>
        <v>0</v>
      </c>
      <c r="L336" s="41">
        <f>MAX(0,K336-M$4)</f>
        <v>0</v>
      </c>
      <c r="M336" s="41">
        <f>I336+L336</f>
        <v>0</v>
      </c>
      <c r="N336" s="41">
        <f>MAX(0,MIN(L336,M336-$C336))</f>
        <v>0</v>
      </c>
      <c r="O336" s="41">
        <f>R335*(1+P$4/12)</f>
        <v>0</v>
      </c>
      <c r="P336" s="41">
        <f>MAX(0,O336-Q$4)</f>
        <v>0</v>
      </c>
      <c r="Q336" s="41">
        <f>M336+P336</f>
        <v>0</v>
      </c>
      <c r="R336" s="41">
        <f>MAX(0,MIN(P336,Q336-$C336))</f>
        <v>0</v>
      </c>
      <c r="S336" s="41">
        <f>V335*(1+T$4/12)</f>
        <v>0</v>
      </c>
      <c r="T336" s="41">
        <f>MAX(0,S336-U$4)</f>
        <v>0</v>
      </c>
      <c r="U336" s="41">
        <f>Q336+T336</f>
        <v>0</v>
      </c>
      <c r="V336" s="41">
        <f>MAX(0,MIN(T336,U336-$C336))</f>
        <v>0</v>
      </c>
      <c r="W336" s="41">
        <f>Z335*(1+X$4/12)</f>
        <v>0</v>
      </c>
      <c r="X336" s="41">
        <f>MAX(0,W336-Y$4)</f>
        <v>0</v>
      </c>
      <c r="Y336" s="41">
        <f>U336+X336</f>
        <v>0</v>
      </c>
      <c r="Z336" s="41">
        <f>MAX(0,MIN(X336,Y336-$C336))</f>
        <v>0</v>
      </c>
      <c r="AA336" s="41">
        <f>AD335*(1+AB$4/12)</f>
        <v>0</v>
      </c>
      <c r="AB336" s="41">
        <f>MAX(0,AA336-AC$4)</f>
        <v>0</v>
      </c>
      <c r="AC336" s="41">
        <f>Y336+AB336</f>
        <v>0</v>
      </c>
      <c r="AD336" s="41">
        <f>MAX(0,MIN(AB336,AC336-$C336))</f>
        <v>0</v>
      </c>
      <c r="AE336" s="41">
        <f>AH335*(1+AF$4/12)</f>
        <v>0</v>
      </c>
      <c r="AF336" s="41">
        <f>MAX(0,AE336-AG$4)</f>
        <v>0</v>
      </c>
      <c r="AG336" s="41">
        <f>AC336+AF336</f>
        <v>0</v>
      </c>
      <c r="AH336" s="41">
        <f>MAX(0,MIN(AF336,AG336-$C336))</f>
        <v>0</v>
      </c>
      <c r="AI336" s="41">
        <f>AL335*(1+AJ$4/12)</f>
        <v>0</v>
      </c>
      <c r="AJ336" s="41">
        <f>MAX(0,AI336-AK$4)</f>
        <v>0</v>
      </c>
      <c r="AK336" s="41">
        <f>AG336+AJ336</f>
        <v>0</v>
      </c>
      <c r="AL336" s="41">
        <f>MAX(0,MIN(AJ336,AK336-$C336))</f>
        <v>0</v>
      </c>
      <c r="AM336" s="41">
        <f>AP335*(1+AN$4/12)</f>
        <v>0</v>
      </c>
      <c r="AN336" s="41">
        <f>MAX(0,AM336-AO$4)</f>
        <v>0</v>
      </c>
      <c r="AO336" s="41">
        <f>AK336+AN336</f>
        <v>0</v>
      </c>
      <c r="AP336" s="41">
        <f>MAX(0,MIN(AN336,AO336-$C336))</f>
        <v>0</v>
      </c>
      <c r="AQ336" s="41">
        <f>AT335*(1+AR$4/12)</f>
        <v>0</v>
      </c>
      <c r="AR336" s="41">
        <f>MAX(0,AQ336-AS$4)</f>
        <v>0</v>
      </c>
      <c r="AS336" s="41">
        <f>AO336+AR336</f>
        <v>0</v>
      </c>
      <c r="AT336" s="41">
        <f>MAX(0,MIN(AR336,AS336-$C336))</f>
        <v>0</v>
      </c>
    </row>
    <row r="337">
      <c r="A337" s="40" t="n">
        <v>331</v>
      </c>
      <c r="B337" s="40" t="str">
        <f>CHOOSE(MONTH(EDATE('4 Дългове'!$D$20,A337-1)),"януари","февруари","март","април","май","юни","юли","август","септември","октомври","ноември","декември")&amp;" "&amp;YEAR(EDATE('4 Дългове'!$D$20,A337-1))&amp;" г."</f>
        <v>май 2054 г.</v>
      </c>
      <c r="C337" s="41">
        <f>$C$4-(G337+K337+O337+S337+W337+AA337+AE337+AI337+AM337+AQ337)+(H337+L337+P337+T337+X337+AB337+AF337+AJ337+AN337+AR337)</f>
        <v>470</v>
      </c>
      <c r="D337" s="41">
        <f>(G337+K337+O337+S337+W337+AA337+AE337+AI337+AM337+AQ337)-(J336+N336+R336+V336+Z336+AD336+AH336+AL336+AP336+AT336)</f>
        <v>0</v>
      </c>
      <c r="E337" s="41">
        <f>J337+N337+R337+V337+Z337+AD337+AH337+AL337+AP337+AT337</f>
        <v>0</v>
      </c>
      <c r="F337" s="40" t="str">
        <f>IF(AND(E337&lt;0.005,E336&gt;=0.005),A337,"")</f>
        <v/>
      </c>
      <c r="G337" s="41">
        <f>J336*(1+H$4/12)</f>
        <v>0</v>
      </c>
      <c r="H337" s="41">
        <f>MAX(0,G337-I$4)</f>
        <v>0</v>
      </c>
      <c r="I337" s="41">
        <f>H337</f>
        <v>0</v>
      </c>
      <c r="J337" s="41">
        <f>MAX(0,MIN(H337,I337-$C337))</f>
        <v>0</v>
      </c>
      <c r="K337" s="41">
        <f>N336*(1+L$4/12)</f>
        <v>0</v>
      </c>
      <c r="L337" s="41">
        <f>MAX(0,K337-M$4)</f>
        <v>0</v>
      </c>
      <c r="M337" s="41">
        <f>I337+L337</f>
        <v>0</v>
      </c>
      <c r="N337" s="41">
        <f>MAX(0,MIN(L337,M337-$C337))</f>
        <v>0</v>
      </c>
      <c r="O337" s="41">
        <f>R336*(1+P$4/12)</f>
        <v>0</v>
      </c>
      <c r="P337" s="41">
        <f>MAX(0,O337-Q$4)</f>
        <v>0</v>
      </c>
      <c r="Q337" s="41">
        <f>M337+P337</f>
        <v>0</v>
      </c>
      <c r="R337" s="41">
        <f>MAX(0,MIN(P337,Q337-$C337))</f>
        <v>0</v>
      </c>
      <c r="S337" s="41">
        <f>V336*(1+T$4/12)</f>
        <v>0</v>
      </c>
      <c r="T337" s="41">
        <f>MAX(0,S337-U$4)</f>
        <v>0</v>
      </c>
      <c r="U337" s="41">
        <f>Q337+T337</f>
        <v>0</v>
      </c>
      <c r="V337" s="41">
        <f>MAX(0,MIN(T337,U337-$C337))</f>
        <v>0</v>
      </c>
      <c r="W337" s="41">
        <f>Z336*(1+X$4/12)</f>
        <v>0</v>
      </c>
      <c r="X337" s="41">
        <f>MAX(0,W337-Y$4)</f>
        <v>0</v>
      </c>
      <c r="Y337" s="41">
        <f>U337+X337</f>
        <v>0</v>
      </c>
      <c r="Z337" s="41">
        <f>MAX(0,MIN(X337,Y337-$C337))</f>
        <v>0</v>
      </c>
      <c r="AA337" s="41">
        <f>AD336*(1+AB$4/12)</f>
        <v>0</v>
      </c>
      <c r="AB337" s="41">
        <f>MAX(0,AA337-AC$4)</f>
        <v>0</v>
      </c>
      <c r="AC337" s="41">
        <f>Y337+AB337</f>
        <v>0</v>
      </c>
      <c r="AD337" s="41">
        <f>MAX(0,MIN(AB337,AC337-$C337))</f>
        <v>0</v>
      </c>
      <c r="AE337" s="41">
        <f>AH336*(1+AF$4/12)</f>
        <v>0</v>
      </c>
      <c r="AF337" s="41">
        <f>MAX(0,AE337-AG$4)</f>
        <v>0</v>
      </c>
      <c r="AG337" s="41">
        <f>AC337+AF337</f>
        <v>0</v>
      </c>
      <c r="AH337" s="41">
        <f>MAX(0,MIN(AF337,AG337-$C337))</f>
        <v>0</v>
      </c>
      <c r="AI337" s="41">
        <f>AL336*(1+AJ$4/12)</f>
        <v>0</v>
      </c>
      <c r="AJ337" s="41">
        <f>MAX(0,AI337-AK$4)</f>
        <v>0</v>
      </c>
      <c r="AK337" s="41">
        <f>AG337+AJ337</f>
        <v>0</v>
      </c>
      <c r="AL337" s="41">
        <f>MAX(0,MIN(AJ337,AK337-$C337))</f>
        <v>0</v>
      </c>
      <c r="AM337" s="41">
        <f>AP336*(1+AN$4/12)</f>
        <v>0</v>
      </c>
      <c r="AN337" s="41">
        <f>MAX(0,AM337-AO$4)</f>
        <v>0</v>
      </c>
      <c r="AO337" s="41">
        <f>AK337+AN337</f>
        <v>0</v>
      </c>
      <c r="AP337" s="41">
        <f>MAX(0,MIN(AN337,AO337-$C337))</f>
        <v>0</v>
      </c>
      <c r="AQ337" s="41">
        <f>AT336*(1+AR$4/12)</f>
        <v>0</v>
      </c>
      <c r="AR337" s="41">
        <f>MAX(0,AQ337-AS$4)</f>
        <v>0</v>
      </c>
      <c r="AS337" s="41">
        <f>AO337+AR337</f>
        <v>0</v>
      </c>
      <c r="AT337" s="41">
        <f>MAX(0,MIN(AR337,AS337-$C337))</f>
        <v>0</v>
      </c>
    </row>
    <row r="338">
      <c r="A338" s="40" t="n">
        <v>332</v>
      </c>
      <c r="B338" s="40" t="str">
        <f>CHOOSE(MONTH(EDATE('4 Дългове'!$D$20,A338-1)),"януари","февруари","март","април","май","юни","юли","август","септември","октомври","ноември","декември")&amp;" "&amp;YEAR(EDATE('4 Дългове'!$D$20,A338-1))&amp;" г."</f>
        <v>юни 2054 г.</v>
      </c>
      <c r="C338" s="41">
        <f>$C$4-(G338+K338+O338+S338+W338+AA338+AE338+AI338+AM338+AQ338)+(H338+L338+P338+T338+X338+AB338+AF338+AJ338+AN338+AR338)</f>
        <v>470</v>
      </c>
      <c r="D338" s="41">
        <f>(G338+K338+O338+S338+W338+AA338+AE338+AI338+AM338+AQ338)-(J337+N337+R337+V337+Z337+AD337+AH337+AL337+AP337+AT337)</f>
        <v>0</v>
      </c>
      <c r="E338" s="41">
        <f>J338+N338+R338+V338+Z338+AD338+AH338+AL338+AP338+AT338</f>
        <v>0</v>
      </c>
      <c r="F338" s="40" t="str">
        <f>IF(AND(E338&lt;0.005,E337&gt;=0.005),A338,"")</f>
        <v/>
      </c>
      <c r="G338" s="41">
        <f>J337*(1+H$4/12)</f>
        <v>0</v>
      </c>
      <c r="H338" s="41">
        <f>MAX(0,G338-I$4)</f>
        <v>0</v>
      </c>
      <c r="I338" s="41">
        <f>H338</f>
        <v>0</v>
      </c>
      <c r="J338" s="41">
        <f>MAX(0,MIN(H338,I338-$C338))</f>
        <v>0</v>
      </c>
      <c r="K338" s="41">
        <f>N337*(1+L$4/12)</f>
        <v>0</v>
      </c>
      <c r="L338" s="41">
        <f>MAX(0,K338-M$4)</f>
        <v>0</v>
      </c>
      <c r="M338" s="41">
        <f>I338+L338</f>
        <v>0</v>
      </c>
      <c r="N338" s="41">
        <f>MAX(0,MIN(L338,M338-$C338))</f>
        <v>0</v>
      </c>
      <c r="O338" s="41">
        <f>R337*(1+P$4/12)</f>
        <v>0</v>
      </c>
      <c r="P338" s="41">
        <f>MAX(0,O338-Q$4)</f>
        <v>0</v>
      </c>
      <c r="Q338" s="41">
        <f>M338+P338</f>
        <v>0</v>
      </c>
      <c r="R338" s="41">
        <f>MAX(0,MIN(P338,Q338-$C338))</f>
        <v>0</v>
      </c>
      <c r="S338" s="41">
        <f>V337*(1+T$4/12)</f>
        <v>0</v>
      </c>
      <c r="T338" s="41">
        <f>MAX(0,S338-U$4)</f>
        <v>0</v>
      </c>
      <c r="U338" s="41">
        <f>Q338+T338</f>
        <v>0</v>
      </c>
      <c r="V338" s="41">
        <f>MAX(0,MIN(T338,U338-$C338))</f>
        <v>0</v>
      </c>
      <c r="W338" s="41">
        <f>Z337*(1+X$4/12)</f>
        <v>0</v>
      </c>
      <c r="X338" s="41">
        <f>MAX(0,W338-Y$4)</f>
        <v>0</v>
      </c>
      <c r="Y338" s="41">
        <f>U338+X338</f>
        <v>0</v>
      </c>
      <c r="Z338" s="41">
        <f>MAX(0,MIN(X338,Y338-$C338))</f>
        <v>0</v>
      </c>
      <c r="AA338" s="41">
        <f>AD337*(1+AB$4/12)</f>
        <v>0</v>
      </c>
      <c r="AB338" s="41">
        <f>MAX(0,AA338-AC$4)</f>
        <v>0</v>
      </c>
      <c r="AC338" s="41">
        <f>Y338+AB338</f>
        <v>0</v>
      </c>
      <c r="AD338" s="41">
        <f>MAX(0,MIN(AB338,AC338-$C338))</f>
        <v>0</v>
      </c>
      <c r="AE338" s="41">
        <f>AH337*(1+AF$4/12)</f>
        <v>0</v>
      </c>
      <c r="AF338" s="41">
        <f>MAX(0,AE338-AG$4)</f>
        <v>0</v>
      </c>
      <c r="AG338" s="41">
        <f>AC338+AF338</f>
        <v>0</v>
      </c>
      <c r="AH338" s="41">
        <f>MAX(0,MIN(AF338,AG338-$C338))</f>
        <v>0</v>
      </c>
      <c r="AI338" s="41">
        <f>AL337*(1+AJ$4/12)</f>
        <v>0</v>
      </c>
      <c r="AJ338" s="41">
        <f>MAX(0,AI338-AK$4)</f>
        <v>0</v>
      </c>
      <c r="AK338" s="41">
        <f>AG338+AJ338</f>
        <v>0</v>
      </c>
      <c r="AL338" s="41">
        <f>MAX(0,MIN(AJ338,AK338-$C338))</f>
        <v>0</v>
      </c>
      <c r="AM338" s="41">
        <f>AP337*(1+AN$4/12)</f>
        <v>0</v>
      </c>
      <c r="AN338" s="41">
        <f>MAX(0,AM338-AO$4)</f>
        <v>0</v>
      </c>
      <c r="AO338" s="41">
        <f>AK338+AN338</f>
        <v>0</v>
      </c>
      <c r="AP338" s="41">
        <f>MAX(0,MIN(AN338,AO338-$C338))</f>
        <v>0</v>
      </c>
      <c r="AQ338" s="41">
        <f>AT337*(1+AR$4/12)</f>
        <v>0</v>
      </c>
      <c r="AR338" s="41">
        <f>MAX(0,AQ338-AS$4)</f>
        <v>0</v>
      </c>
      <c r="AS338" s="41">
        <f>AO338+AR338</f>
        <v>0</v>
      </c>
      <c r="AT338" s="41">
        <f>MAX(0,MIN(AR338,AS338-$C338))</f>
        <v>0</v>
      </c>
    </row>
    <row r="339">
      <c r="A339" s="40" t="n">
        <v>333</v>
      </c>
      <c r="B339" s="40" t="str">
        <f>CHOOSE(MONTH(EDATE('4 Дългове'!$D$20,A339-1)),"януари","февруари","март","април","май","юни","юли","август","септември","октомври","ноември","декември")&amp;" "&amp;YEAR(EDATE('4 Дългове'!$D$20,A339-1))&amp;" г."</f>
        <v>юли 2054 г.</v>
      </c>
      <c r="C339" s="41">
        <f>$C$4-(G339+K339+O339+S339+W339+AA339+AE339+AI339+AM339+AQ339)+(H339+L339+P339+T339+X339+AB339+AF339+AJ339+AN339+AR339)</f>
        <v>470</v>
      </c>
      <c r="D339" s="41">
        <f>(G339+K339+O339+S339+W339+AA339+AE339+AI339+AM339+AQ339)-(J338+N338+R338+V338+Z338+AD338+AH338+AL338+AP338+AT338)</f>
        <v>0</v>
      </c>
      <c r="E339" s="41">
        <f>J339+N339+R339+V339+Z339+AD339+AH339+AL339+AP339+AT339</f>
        <v>0</v>
      </c>
      <c r="F339" s="40" t="str">
        <f>IF(AND(E339&lt;0.005,E338&gt;=0.005),A339,"")</f>
        <v/>
      </c>
      <c r="G339" s="41">
        <f>J338*(1+H$4/12)</f>
        <v>0</v>
      </c>
      <c r="H339" s="41">
        <f>MAX(0,G339-I$4)</f>
        <v>0</v>
      </c>
      <c r="I339" s="41">
        <f>H339</f>
        <v>0</v>
      </c>
      <c r="J339" s="41">
        <f>MAX(0,MIN(H339,I339-$C339))</f>
        <v>0</v>
      </c>
      <c r="K339" s="41">
        <f>N338*(1+L$4/12)</f>
        <v>0</v>
      </c>
      <c r="L339" s="41">
        <f>MAX(0,K339-M$4)</f>
        <v>0</v>
      </c>
      <c r="M339" s="41">
        <f>I339+L339</f>
        <v>0</v>
      </c>
      <c r="N339" s="41">
        <f>MAX(0,MIN(L339,M339-$C339))</f>
        <v>0</v>
      </c>
      <c r="O339" s="41">
        <f>R338*(1+P$4/12)</f>
        <v>0</v>
      </c>
      <c r="P339" s="41">
        <f>MAX(0,O339-Q$4)</f>
        <v>0</v>
      </c>
      <c r="Q339" s="41">
        <f>M339+P339</f>
        <v>0</v>
      </c>
      <c r="R339" s="41">
        <f>MAX(0,MIN(P339,Q339-$C339))</f>
        <v>0</v>
      </c>
      <c r="S339" s="41">
        <f>V338*(1+T$4/12)</f>
        <v>0</v>
      </c>
      <c r="T339" s="41">
        <f>MAX(0,S339-U$4)</f>
        <v>0</v>
      </c>
      <c r="U339" s="41">
        <f>Q339+T339</f>
        <v>0</v>
      </c>
      <c r="V339" s="41">
        <f>MAX(0,MIN(T339,U339-$C339))</f>
        <v>0</v>
      </c>
      <c r="W339" s="41">
        <f>Z338*(1+X$4/12)</f>
        <v>0</v>
      </c>
      <c r="X339" s="41">
        <f>MAX(0,W339-Y$4)</f>
        <v>0</v>
      </c>
      <c r="Y339" s="41">
        <f>U339+X339</f>
        <v>0</v>
      </c>
      <c r="Z339" s="41">
        <f>MAX(0,MIN(X339,Y339-$C339))</f>
        <v>0</v>
      </c>
      <c r="AA339" s="41">
        <f>AD338*(1+AB$4/12)</f>
        <v>0</v>
      </c>
      <c r="AB339" s="41">
        <f>MAX(0,AA339-AC$4)</f>
        <v>0</v>
      </c>
      <c r="AC339" s="41">
        <f>Y339+AB339</f>
        <v>0</v>
      </c>
      <c r="AD339" s="41">
        <f>MAX(0,MIN(AB339,AC339-$C339))</f>
        <v>0</v>
      </c>
      <c r="AE339" s="41">
        <f>AH338*(1+AF$4/12)</f>
        <v>0</v>
      </c>
      <c r="AF339" s="41">
        <f>MAX(0,AE339-AG$4)</f>
        <v>0</v>
      </c>
      <c r="AG339" s="41">
        <f>AC339+AF339</f>
        <v>0</v>
      </c>
      <c r="AH339" s="41">
        <f>MAX(0,MIN(AF339,AG339-$C339))</f>
        <v>0</v>
      </c>
      <c r="AI339" s="41">
        <f>AL338*(1+AJ$4/12)</f>
        <v>0</v>
      </c>
      <c r="AJ339" s="41">
        <f>MAX(0,AI339-AK$4)</f>
        <v>0</v>
      </c>
      <c r="AK339" s="41">
        <f>AG339+AJ339</f>
        <v>0</v>
      </c>
      <c r="AL339" s="41">
        <f>MAX(0,MIN(AJ339,AK339-$C339))</f>
        <v>0</v>
      </c>
      <c r="AM339" s="41">
        <f>AP338*(1+AN$4/12)</f>
        <v>0</v>
      </c>
      <c r="AN339" s="41">
        <f>MAX(0,AM339-AO$4)</f>
        <v>0</v>
      </c>
      <c r="AO339" s="41">
        <f>AK339+AN339</f>
        <v>0</v>
      </c>
      <c r="AP339" s="41">
        <f>MAX(0,MIN(AN339,AO339-$C339))</f>
        <v>0</v>
      </c>
      <c r="AQ339" s="41">
        <f>AT338*(1+AR$4/12)</f>
        <v>0</v>
      </c>
      <c r="AR339" s="41">
        <f>MAX(0,AQ339-AS$4)</f>
        <v>0</v>
      </c>
      <c r="AS339" s="41">
        <f>AO339+AR339</f>
        <v>0</v>
      </c>
      <c r="AT339" s="41">
        <f>MAX(0,MIN(AR339,AS339-$C339))</f>
        <v>0</v>
      </c>
    </row>
    <row r="340">
      <c r="A340" s="40" t="n">
        <v>334</v>
      </c>
      <c r="B340" s="40" t="str">
        <f>CHOOSE(MONTH(EDATE('4 Дългове'!$D$20,A340-1)),"януари","февруари","март","април","май","юни","юли","август","септември","октомври","ноември","декември")&amp;" "&amp;YEAR(EDATE('4 Дългове'!$D$20,A340-1))&amp;" г."</f>
        <v>август 2054 г.</v>
      </c>
      <c r="C340" s="41">
        <f>$C$4-(G340+K340+O340+S340+W340+AA340+AE340+AI340+AM340+AQ340)+(H340+L340+P340+T340+X340+AB340+AF340+AJ340+AN340+AR340)</f>
        <v>470</v>
      </c>
      <c r="D340" s="41">
        <f>(G340+K340+O340+S340+W340+AA340+AE340+AI340+AM340+AQ340)-(J339+N339+R339+V339+Z339+AD339+AH339+AL339+AP339+AT339)</f>
        <v>0</v>
      </c>
      <c r="E340" s="41">
        <f>J340+N340+R340+V340+Z340+AD340+AH340+AL340+AP340+AT340</f>
        <v>0</v>
      </c>
      <c r="F340" s="40" t="str">
        <f>IF(AND(E340&lt;0.005,E339&gt;=0.005),A340,"")</f>
        <v/>
      </c>
      <c r="G340" s="41">
        <f>J339*(1+H$4/12)</f>
        <v>0</v>
      </c>
      <c r="H340" s="41">
        <f>MAX(0,G340-I$4)</f>
        <v>0</v>
      </c>
      <c r="I340" s="41">
        <f>H340</f>
        <v>0</v>
      </c>
      <c r="J340" s="41">
        <f>MAX(0,MIN(H340,I340-$C340))</f>
        <v>0</v>
      </c>
      <c r="K340" s="41">
        <f>N339*(1+L$4/12)</f>
        <v>0</v>
      </c>
      <c r="L340" s="41">
        <f>MAX(0,K340-M$4)</f>
        <v>0</v>
      </c>
      <c r="M340" s="41">
        <f>I340+L340</f>
        <v>0</v>
      </c>
      <c r="N340" s="41">
        <f>MAX(0,MIN(L340,M340-$C340))</f>
        <v>0</v>
      </c>
      <c r="O340" s="41">
        <f>R339*(1+P$4/12)</f>
        <v>0</v>
      </c>
      <c r="P340" s="41">
        <f>MAX(0,O340-Q$4)</f>
        <v>0</v>
      </c>
      <c r="Q340" s="41">
        <f>M340+P340</f>
        <v>0</v>
      </c>
      <c r="R340" s="41">
        <f>MAX(0,MIN(P340,Q340-$C340))</f>
        <v>0</v>
      </c>
      <c r="S340" s="41">
        <f>V339*(1+T$4/12)</f>
        <v>0</v>
      </c>
      <c r="T340" s="41">
        <f>MAX(0,S340-U$4)</f>
        <v>0</v>
      </c>
      <c r="U340" s="41">
        <f>Q340+T340</f>
        <v>0</v>
      </c>
      <c r="V340" s="41">
        <f>MAX(0,MIN(T340,U340-$C340))</f>
        <v>0</v>
      </c>
      <c r="W340" s="41">
        <f>Z339*(1+X$4/12)</f>
        <v>0</v>
      </c>
      <c r="X340" s="41">
        <f>MAX(0,W340-Y$4)</f>
        <v>0</v>
      </c>
      <c r="Y340" s="41">
        <f>U340+X340</f>
        <v>0</v>
      </c>
      <c r="Z340" s="41">
        <f>MAX(0,MIN(X340,Y340-$C340))</f>
        <v>0</v>
      </c>
      <c r="AA340" s="41">
        <f>AD339*(1+AB$4/12)</f>
        <v>0</v>
      </c>
      <c r="AB340" s="41">
        <f>MAX(0,AA340-AC$4)</f>
        <v>0</v>
      </c>
      <c r="AC340" s="41">
        <f>Y340+AB340</f>
        <v>0</v>
      </c>
      <c r="AD340" s="41">
        <f>MAX(0,MIN(AB340,AC340-$C340))</f>
        <v>0</v>
      </c>
      <c r="AE340" s="41">
        <f>AH339*(1+AF$4/12)</f>
        <v>0</v>
      </c>
      <c r="AF340" s="41">
        <f>MAX(0,AE340-AG$4)</f>
        <v>0</v>
      </c>
      <c r="AG340" s="41">
        <f>AC340+AF340</f>
        <v>0</v>
      </c>
      <c r="AH340" s="41">
        <f>MAX(0,MIN(AF340,AG340-$C340))</f>
        <v>0</v>
      </c>
      <c r="AI340" s="41">
        <f>AL339*(1+AJ$4/12)</f>
        <v>0</v>
      </c>
      <c r="AJ340" s="41">
        <f>MAX(0,AI340-AK$4)</f>
        <v>0</v>
      </c>
      <c r="AK340" s="41">
        <f>AG340+AJ340</f>
        <v>0</v>
      </c>
      <c r="AL340" s="41">
        <f>MAX(0,MIN(AJ340,AK340-$C340))</f>
        <v>0</v>
      </c>
      <c r="AM340" s="41">
        <f>AP339*(1+AN$4/12)</f>
        <v>0</v>
      </c>
      <c r="AN340" s="41">
        <f>MAX(0,AM340-AO$4)</f>
        <v>0</v>
      </c>
      <c r="AO340" s="41">
        <f>AK340+AN340</f>
        <v>0</v>
      </c>
      <c r="AP340" s="41">
        <f>MAX(0,MIN(AN340,AO340-$C340))</f>
        <v>0</v>
      </c>
      <c r="AQ340" s="41">
        <f>AT339*(1+AR$4/12)</f>
        <v>0</v>
      </c>
      <c r="AR340" s="41">
        <f>MAX(0,AQ340-AS$4)</f>
        <v>0</v>
      </c>
      <c r="AS340" s="41">
        <f>AO340+AR340</f>
        <v>0</v>
      </c>
      <c r="AT340" s="41">
        <f>MAX(0,MIN(AR340,AS340-$C340))</f>
        <v>0</v>
      </c>
    </row>
    <row r="341">
      <c r="A341" s="40" t="n">
        <v>335</v>
      </c>
      <c r="B341" s="40" t="str">
        <f>CHOOSE(MONTH(EDATE('4 Дългове'!$D$20,A341-1)),"януари","февруари","март","април","май","юни","юли","август","септември","октомври","ноември","декември")&amp;" "&amp;YEAR(EDATE('4 Дългове'!$D$20,A341-1))&amp;" г."</f>
        <v>септември 2054 г.</v>
      </c>
      <c r="C341" s="41">
        <f>$C$4-(G341+K341+O341+S341+W341+AA341+AE341+AI341+AM341+AQ341)+(H341+L341+P341+T341+X341+AB341+AF341+AJ341+AN341+AR341)</f>
        <v>470</v>
      </c>
      <c r="D341" s="41">
        <f>(G341+K341+O341+S341+W341+AA341+AE341+AI341+AM341+AQ341)-(J340+N340+R340+V340+Z340+AD340+AH340+AL340+AP340+AT340)</f>
        <v>0</v>
      </c>
      <c r="E341" s="41">
        <f>J341+N341+R341+V341+Z341+AD341+AH341+AL341+AP341+AT341</f>
        <v>0</v>
      </c>
      <c r="F341" s="40" t="str">
        <f>IF(AND(E341&lt;0.005,E340&gt;=0.005),A341,"")</f>
        <v/>
      </c>
      <c r="G341" s="41">
        <f>J340*(1+H$4/12)</f>
        <v>0</v>
      </c>
      <c r="H341" s="41">
        <f>MAX(0,G341-I$4)</f>
        <v>0</v>
      </c>
      <c r="I341" s="41">
        <f>H341</f>
        <v>0</v>
      </c>
      <c r="J341" s="41">
        <f>MAX(0,MIN(H341,I341-$C341))</f>
        <v>0</v>
      </c>
      <c r="K341" s="41">
        <f>N340*(1+L$4/12)</f>
        <v>0</v>
      </c>
      <c r="L341" s="41">
        <f>MAX(0,K341-M$4)</f>
        <v>0</v>
      </c>
      <c r="M341" s="41">
        <f>I341+L341</f>
        <v>0</v>
      </c>
      <c r="N341" s="41">
        <f>MAX(0,MIN(L341,M341-$C341))</f>
        <v>0</v>
      </c>
      <c r="O341" s="41">
        <f>R340*(1+P$4/12)</f>
        <v>0</v>
      </c>
      <c r="P341" s="41">
        <f>MAX(0,O341-Q$4)</f>
        <v>0</v>
      </c>
      <c r="Q341" s="41">
        <f>M341+P341</f>
        <v>0</v>
      </c>
      <c r="R341" s="41">
        <f>MAX(0,MIN(P341,Q341-$C341))</f>
        <v>0</v>
      </c>
      <c r="S341" s="41">
        <f>V340*(1+T$4/12)</f>
        <v>0</v>
      </c>
      <c r="T341" s="41">
        <f>MAX(0,S341-U$4)</f>
        <v>0</v>
      </c>
      <c r="U341" s="41">
        <f>Q341+T341</f>
        <v>0</v>
      </c>
      <c r="V341" s="41">
        <f>MAX(0,MIN(T341,U341-$C341))</f>
        <v>0</v>
      </c>
      <c r="W341" s="41">
        <f>Z340*(1+X$4/12)</f>
        <v>0</v>
      </c>
      <c r="X341" s="41">
        <f>MAX(0,W341-Y$4)</f>
        <v>0</v>
      </c>
      <c r="Y341" s="41">
        <f>U341+X341</f>
        <v>0</v>
      </c>
      <c r="Z341" s="41">
        <f>MAX(0,MIN(X341,Y341-$C341))</f>
        <v>0</v>
      </c>
      <c r="AA341" s="41">
        <f>AD340*(1+AB$4/12)</f>
        <v>0</v>
      </c>
      <c r="AB341" s="41">
        <f>MAX(0,AA341-AC$4)</f>
        <v>0</v>
      </c>
      <c r="AC341" s="41">
        <f>Y341+AB341</f>
        <v>0</v>
      </c>
      <c r="AD341" s="41">
        <f>MAX(0,MIN(AB341,AC341-$C341))</f>
        <v>0</v>
      </c>
      <c r="AE341" s="41">
        <f>AH340*(1+AF$4/12)</f>
        <v>0</v>
      </c>
      <c r="AF341" s="41">
        <f>MAX(0,AE341-AG$4)</f>
        <v>0</v>
      </c>
      <c r="AG341" s="41">
        <f>AC341+AF341</f>
        <v>0</v>
      </c>
      <c r="AH341" s="41">
        <f>MAX(0,MIN(AF341,AG341-$C341))</f>
        <v>0</v>
      </c>
      <c r="AI341" s="41">
        <f>AL340*(1+AJ$4/12)</f>
        <v>0</v>
      </c>
      <c r="AJ341" s="41">
        <f>MAX(0,AI341-AK$4)</f>
        <v>0</v>
      </c>
      <c r="AK341" s="41">
        <f>AG341+AJ341</f>
        <v>0</v>
      </c>
      <c r="AL341" s="41">
        <f>MAX(0,MIN(AJ341,AK341-$C341))</f>
        <v>0</v>
      </c>
      <c r="AM341" s="41">
        <f>AP340*(1+AN$4/12)</f>
        <v>0</v>
      </c>
      <c r="AN341" s="41">
        <f>MAX(0,AM341-AO$4)</f>
        <v>0</v>
      </c>
      <c r="AO341" s="41">
        <f>AK341+AN341</f>
        <v>0</v>
      </c>
      <c r="AP341" s="41">
        <f>MAX(0,MIN(AN341,AO341-$C341))</f>
        <v>0</v>
      </c>
      <c r="AQ341" s="41">
        <f>AT340*(1+AR$4/12)</f>
        <v>0</v>
      </c>
      <c r="AR341" s="41">
        <f>MAX(0,AQ341-AS$4)</f>
        <v>0</v>
      </c>
      <c r="AS341" s="41">
        <f>AO341+AR341</f>
        <v>0</v>
      </c>
      <c r="AT341" s="41">
        <f>MAX(0,MIN(AR341,AS341-$C341))</f>
        <v>0</v>
      </c>
    </row>
    <row r="342">
      <c r="A342" s="40" t="n">
        <v>336</v>
      </c>
      <c r="B342" s="40" t="str">
        <f>CHOOSE(MONTH(EDATE('4 Дългове'!$D$20,A342-1)),"януари","февруари","март","април","май","юни","юли","август","септември","октомври","ноември","декември")&amp;" "&amp;YEAR(EDATE('4 Дългове'!$D$20,A342-1))&amp;" г."</f>
        <v>октомври 2054 г.</v>
      </c>
      <c r="C342" s="41">
        <f>$C$4-(G342+K342+O342+S342+W342+AA342+AE342+AI342+AM342+AQ342)+(H342+L342+P342+T342+X342+AB342+AF342+AJ342+AN342+AR342)</f>
        <v>470</v>
      </c>
      <c r="D342" s="41">
        <f>(G342+K342+O342+S342+W342+AA342+AE342+AI342+AM342+AQ342)-(J341+N341+R341+V341+Z341+AD341+AH341+AL341+AP341+AT341)</f>
        <v>0</v>
      </c>
      <c r="E342" s="41">
        <f>J342+N342+R342+V342+Z342+AD342+AH342+AL342+AP342+AT342</f>
        <v>0</v>
      </c>
      <c r="F342" s="40" t="str">
        <f>IF(AND(E342&lt;0.005,E341&gt;=0.005),A342,"")</f>
        <v/>
      </c>
      <c r="G342" s="41">
        <f>J341*(1+H$4/12)</f>
        <v>0</v>
      </c>
      <c r="H342" s="41">
        <f>MAX(0,G342-I$4)</f>
        <v>0</v>
      </c>
      <c r="I342" s="41">
        <f>H342</f>
        <v>0</v>
      </c>
      <c r="J342" s="41">
        <f>MAX(0,MIN(H342,I342-$C342))</f>
        <v>0</v>
      </c>
      <c r="K342" s="41">
        <f>N341*(1+L$4/12)</f>
        <v>0</v>
      </c>
      <c r="L342" s="41">
        <f>MAX(0,K342-M$4)</f>
        <v>0</v>
      </c>
      <c r="M342" s="41">
        <f>I342+L342</f>
        <v>0</v>
      </c>
      <c r="N342" s="41">
        <f>MAX(0,MIN(L342,M342-$C342))</f>
        <v>0</v>
      </c>
      <c r="O342" s="41">
        <f>R341*(1+P$4/12)</f>
        <v>0</v>
      </c>
      <c r="P342" s="41">
        <f>MAX(0,O342-Q$4)</f>
        <v>0</v>
      </c>
      <c r="Q342" s="41">
        <f>M342+P342</f>
        <v>0</v>
      </c>
      <c r="R342" s="41">
        <f>MAX(0,MIN(P342,Q342-$C342))</f>
        <v>0</v>
      </c>
      <c r="S342" s="41">
        <f>V341*(1+T$4/12)</f>
        <v>0</v>
      </c>
      <c r="T342" s="41">
        <f>MAX(0,S342-U$4)</f>
        <v>0</v>
      </c>
      <c r="U342" s="41">
        <f>Q342+T342</f>
        <v>0</v>
      </c>
      <c r="V342" s="41">
        <f>MAX(0,MIN(T342,U342-$C342))</f>
        <v>0</v>
      </c>
      <c r="W342" s="41">
        <f>Z341*(1+X$4/12)</f>
        <v>0</v>
      </c>
      <c r="X342" s="41">
        <f>MAX(0,W342-Y$4)</f>
        <v>0</v>
      </c>
      <c r="Y342" s="41">
        <f>U342+X342</f>
        <v>0</v>
      </c>
      <c r="Z342" s="41">
        <f>MAX(0,MIN(X342,Y342-$C342))</f>
        <v>0</v>
      </c>
      <c r="AA342" s="41">
        <f>AD341*(1+AB$4/12)</f>
        <v>0</v>
      </c>
      <c r="AB342" s="41">
        <f>MAX(0,AA342-AC$4)</f>
        <v>0</v>
      </c>
      <c r="AC342" s="41">
        <f>Y342+AB342</f>
        <v>0</v>
      </c>
      <c r="AD342" s="41">
        <f>MAX(0,MIN(AB342,AC342-$C342))</f>
        <v>0</v>
      </c>
      <c r="AE342" s="41">
        <f>AH341*(1+AF$4/12)</f>
        <v>0</v>
      </c>
      <c r="AF342" s="41">
        <f>MAX(0,AE342-AG$4)</f>
        <v>0</v>
      </c>
      <c r="AG342" s="41">
        <f>AC342+AF342</f>
        <v>0</v>
      </c>
      <c r="AH342" s="41">
        <f>MAX(0,MIN(AF342,AG342-$C342))</f>
        <v>0</v>
      </c>
      <c r="AI342" s="41">
        <f>AL341*(1+AJ$4/12)</f>
        <v>0</v>
      </c>
      <c r="AJ342" s="41">
        <f>MAX(0,AI342-AK$4)</f>
        <v>0</v>
      </c>
      <c r="AK342" s="41">
        <f>AG342+AJ342</f>
        <v>0</v>
      </c>
      <c r="AL342" s="41">
        <f>MAX(0,MIN(AJ342,AK342-$C342))</f>
        <v>0</v>
      </c>
      <c r="AM342" s="41">
        <f>AP341*(1+AN$4/12)</f>
        <v>0</v>
      </c>
      <c r="AN342" s="41">
        <f>MAX(0,AM342-AO$4)</f>
        <v>0</v>
      </c>
      <c r="AO342" s="41">
        <f>AK342+AN342</f>
        <v>0</v>
      </c>
      <c r="AP342" s="41">
        <f>MAX(0,MIN(AN342,AO342-$C342))</f>
        <v>0</v>
      </c>
      <c r="AQ342" s="41">
        <f>AT341*(1+AR$4/12)</f>
        <v>0</v>
      </c>
      <c r="AR342" s="41">
        <f>MAX(0,AQ342-AS$4)</f>
        <v>0</v>
      </c>
      <c r="AS342" s="41">
        <f>AO342+AR342</f>
        <v>0</v>
      </c>
      <c r="AT342" s="41">
        <f>MAX(0,MIN(AR342,AS342-$C342))</f>
        <v>0</v>
      </c>
    </row>
    <row r="343">
      <c r="A343" s="40" t="n">
        <v>337</v>
      </c>
      <c r="B343" s="40" t="str">
        <f>CHOOSE(MONTH(EDATE('4 Дългове'!$D$20,A343-1)),"януари","февруари","март","април","май","юни","юли","август","септември","октомври","ноември","декември")&amp;" "&amp;YEAR(EDATE('4 Дългове'!$D$20,A343-1))&amp;" г."</f>
        <v>ноември 2054 г.</v>
      </c>
      <c r="C343" s="41">
        <f>$C$4-(G343+K343+O343+S343+W343+AA343+AE343+AI343+AM343+AQ343)+(H343+L343+P343+T343+X343+AB343+AF343+AJ343+AN343+AR343)</f>
        <v>470</v>
      </c>
      <c r="D343" s="41">
        <f>(G343+K343+O343+S343+W343+AA343+AE343+AI343+AM343+AQ343)-(J342+N342+R342+V342+Z342+AD342+AH342+AL342+AP342+AT342)</f>
        <v>0</v>
      </c>
      <c r="E343" s="41">
        <f>J343+N343+R343+V343+Z343+AD343+AH343+AL343+AP343+AT343</f>
        <v>0</v>
      </c>
      <c r="F343" s="40" t="str">
        <f>IF(AND(E343&lt;0.005,E342&gt;=0.005),A343,"")</f>
        <v/>
      </c>
      <c r="G343" s="41">
        <f>J342*(1+H$4/12)</f>
        <v>0</v>
      </c>
      <c r="H343" s="41">
        <f>MAX(0,G343-I$4)</f>
        <v>0</v>
      </c>
      <c r="I343" s="41">
        <f>H343</f>
        <v>0</v>
      </c>
      <c r="J343" s="41">
        <f>MAX(0,MIN(H343,I343-$C343))</f>
        <v>0</v>
      </c>
      <c r="K343" s="41">
        <f>N342*(1+L$4/12)</f>
        <v>0</v>
      </c>
      <c r="L343" s="41">
        <f>MAX(0,K343-M$4)</f>
        <v>0</v>
      </c>
      <c r="M343" s="41">
        <f>I343+L343</f>
        <v>0</v>
      </c>
      <c r="N343" s="41">
        <f>MAX(0,MIN(L343,M343-$C343))</f>
        <v>0</v>
      </c>
      <c r="O343" s="41">
        <f>R342*(1+P$4/12)</f>
        <v>0</v>
      </c>
      <c r="P343" s="41">
        <f>MAX(0,O343-Q$4)</f>
        <v>0</v>
      </c>
      <c r="Q343" s="41">
        <f>M343+P343</f>
        <v>0</v>
      </c>
      <c r="R343" s="41">
        <f>MAX(0,MIN(P343,Q343-$C343))</f>
        <v>0</v>
      </c>
      <c r="S343" s="41">
        <f>V342*(1+T$4/12)</f>
        <v>0</v>
      </c>
      <c r="T343" s="41">
        <f>MAX(0,S343-U$4)</f>
        <v>0</v>
      </c>
      <c r="U343" s="41">
        <f>Q343+T343</f>
        <v>0</v>
      </c>
      <c r="V343" s="41">
        <f>MAX(0,MIN(T343,U343-$C343))</f>
        <v>0</v>
      </c>
      <c r="W343" s="41">
        <f>Z342*(1+X$4/12)</f>
        <v>0</v>
      </c>
      <c r="X343" s="41">
        <f>MAX(0,W343-Y$4)</f>
        <v>0</v>
      </c>
      <c r="Y343" s="41">
        <f>U343+X343</f>
        <v>0</v>
      </c>
      <c r="Z343" s="41">
        <f>MAX(0,MIN(X343,Y343-$C343))</f>
        <v>0</v>
      </c>
      <c r="AA343" s="41">
        <f>AD342*(1+AB$4/12)</f>
        <v>0</v>
      </c>
      <c r="AB343" s="41">
        <f>MAX(0,AA343-AC$4)</f>
        <v>0</v>
      </c>
      <c r="AC343" s="41">
        <f>Y343+AB343</f>
        <v>0</v>
      </c>
      <c r="AD343" s="41">
        <f>MAX(0,MIN(AB343,AC343-$C343))</f>
        <v>0</v>
      </c>
      <c r="AE343" s="41">
        <f>AH342*(1+AF$4/12)</f>
        <v>0</v>
      </c>
      <c r="AF343" s="41">
        <f>MAX(0,AE343-AG$4)</f>
        <v>0</v>
      </c>
      <c r="AG343" s="41">
        <f>AC343+AF343</f>
        <v>0</v>
      </c>
      <c r="AH343" s="41">
        <f>MAX(0,MIN(AF343,AG343-$C343))</f>
        <v>0</v>
      </c>
      <c r="AI343" s="41">
        <f>AL342*(1+AJ$4/12)</f>
        <v>0</v>
      </c>
      <c r="AJ343" s="41">
        <f>MAX(0,AI343-AK$4)</f>
        <v>0</v>
      </c>
      <c r="AK343" s="41">
        <f>AG343+AJ343</f>
        <v>0</v>
      </c>
      <c r="AL343" s="41">
        <f>MAX(0,MIN(AJ343,AK343-$C343))</f>
        <v>0</v>
      </c>
      <c r="AM343" s="41">
        <f>AP342*(1+AN$4/12)</f>
        <v>0</v>
      </c>
      <c r="AN343" s="41">
        <f>MAX(0,AM343-AO$4)</f>
        <v>0</v>
      </c>
      <c r="AO343" s="41">
        <f>AK343+AN343</f>
        <v>0</v>
      </c>
      <c r="AP343" s="41">
        <f>MAX(0,MIN(AN343,AO343-$C343))</f>
        <v>0</v>
      </c>
      <c r="AQ343" s="41">
        <f>AT342*(1+AR$4/12)</f>
        <v>0</v>
      </c>
      <c r="AR343" s="41">
        <f>MAX(0,AQ343-AS$4)</f>
        <v>0</v>
      </c>
      <c r="AS343" s="41">
        <f>AO343+AR343</f>
        <v>0</v>
      </c>
      <c r="AT343" s="41">
        <f>MAX(0,MIN(AR343,AS343-$C343))</f>
        <v>0</v>
      </c>
    </row>
    <row r="344">
      <c r="A344" s="40" t="n">
        <v>338</v>
      </c>
      <c r="B344" s="40" t="str">
        <f>CHOOSE(MONTH(EDATE('4 Дългове'!$D$20,A344-1)),"януари","февруари","март","април","май","юни","юли","август","септември","октомври","ноември","декември")&amp;" "&amp;YEAR(EDATE('4 Дългове'!$D$20,A344-1))&amp;" г."</f>
        <v>декември 2054 г.</v>
      </c>
      <c r="C344" s="41">
        <f>$C$4-(G344+K344+O344+S344+W344+AA344+AE344+AI344+AM344+AQ344)+(H344+L344+P344+T344+X344+AB344+AF344+AJ344+AN344+AR344)</f>
        <v>470</v>
      </c>
      <c r="D344" s="41">
        <f>(G344+K344+O344+S344+W344+AA344+AE344+AI344+AM344+AQ344)-(J343+N343+R343+V343+Z343+AD343+AH343+AL343+AP343+AT343)</f>
        <v>0</v>
      </c>
      <c r="E344" s="41">
        <f>J344+N344+R344+V344+Z344+AD344+AH344+AL344+AP344+AT344</f>
        <v>0</v>
      </c>
      <c r="F344" s="40" t="str">
        <f>IF(AND(E344&lt;0.005,E343&gt;=0.005),A344,"")</f>
        <v/>
      </c>
      <c r="G344" s="41">
        <f>J343*(1+H$4/12)</f>
        <v>0</v>
      </c>
      <c r="H344" s="41">
        <f>MAX(0,G344-I$4)</f>
        <v>0</v>
      </c>
      <c r="I344" s="41">
        <f>H344</f>
        <v>0</v>
      </c>
      <c r="J344" s="41">
        <f>MAX(0,MIN(H344,I344-$C344))</f>
        <v>0</v>
      </c>
      <c r="K344" s="41">
        <f>N343*(1+L$4/12)</f>
        <v>0</v>
      </c>
      <c r="L344" s="41">
        <f>MAX(0,K344-M$4)</f>
        <v>0</v>
      </c>
      <c r="M344" s="41">
        <f>I344+L344</f>
        <v>0</v>
      </c>
      <c r="N344" s="41">
        <f>MAX(0,MIN(L344,M344-$C344))</f>
        <v>0</v>
      </c>
      <c r="O344" s="41">
        <f>R343*(1+P$4/12)</f>
        <v>0</v>
      </c>
      <c r="P344" s="41">
        <f>MAX(0,O344-Q$4)</f>
        <v>0</v>
      </c>
      <c r="Q344" s="41">
        <f>M344+P344</f>
        <v>0</v>
      </c>
      <c r="R344" s="41">
        <f>MAX(0,MIN(P344,Q344-$C344))</f>
        <v>0</v>
      </c>
      <c r="S344" s="41">
        <f>V343*(1+T$4/12)</f>
        <v>0</v>
      </c>
      <c r="T344" s="41">
        <f>MAX(0,S344-U$4)</f>
        <v>0</v>
      </c>
      <c r="U344" s="41">
        <f>Q344+T344</f>
        <v>0</v>
      </c>
      <c r="V344" s="41">
        <f>MAX(0,MIN(T344,U344-$C344))</f>
        <v>0</v>
      </c>
      <c r="W344" s="41">
        <f>Z343*(1+X$4/12)</f>
        <v>0</v>
      </c>
      <c r="X344" s="41">
        <f>MAX(0,W344-Y$4)</f>
        <v>0</v>
      </c>
      <c r="Y344" s="41">
        <f>U344+X344</f>
        <v>0</v>
      </c>
      <c r="Z344" s="41">
        <f>MAX(0,MIN(X344,Y344-$C344))</f>
        <v>0</v>
      </c>
      <c r="AA344" s="41">
        <f>AD343*(1+AB$4/12)</f>
        <v>0</v>
      </c>
      <c r="AB344" s="41">
        <f>MAX(0,AA344-AC$4)</f>
        <v>0</v>
      </c>
      <c r="AC344" s="41">
        <f>Y344+AB344</f>
        <v>0</v>
      </c>
      <c r="AD344" s="41">
        <f>MAX(0,MIN(AB344,AC344-$C344))</f>
        <v>0</v>
      </c>
      <c r="AE344" s="41">
        <f>AH343*(1+AF$4/12)</f>
        <v>0</v>
      </c>
      <c r="AF344" s="41">
        <f>MAX(0,AE344-AG$4)</f>
        <v>0</v>
      </c>
      <c r="AG344" s="41">
        <f>AC344+AF344</f>
        <v>0</v>
      </c>
      <c r="AH344" s="41">
        <f>MAX(0,MIN(AF344,AG344-$C344))</f>
        <v>0</v>
      </c>
      <c r="AI344" s="41">
        <f>AL343*(1+AJ$4/12)</f>
        <v>0</v>
      </c>
      <c r="AJ344" s="41">
        <f>MAX(0,AI344-AK$4)</f>
        <v>0</v>
      </c>
      <c r="AK344" s="41">
        <f>AG344+AJ344</f>
        <v>0</v>
      </c>
      <c r="AL344" s="41">
        <f>MAX(0,MIN(AJ344,AK344-$C344))</f>
        <v>0</v>
      </c>
      <c r="AM344" s="41">
        <f>AP343*(1+AN$4/12)</f>
        <v>0</v>
      </c>
      <c r="AN344" s="41">
        <f>MAX(0,AM344-AO$4)</f>
        <v>0</v>
      </c>
      <c r="AO344" s="41">
        <f>AK344+AN344</f>
        <v>0</v>
      </c>
      <c r="AP344" s="41">
        <f>MAX(0,MIN(AN344,AO344-$C344))</f>
        <v>0</v>
      </c>
      <c r="AQ344" s="41">
        <f>AT343*(1+AR$4/12)</f>
        <v>0</v>
      </c>
      <c r="AR344" s="41">
        <f>MAX(0,AQ344-AS$4)</f>
        <v>0</v>
      </c>
      <c r="AS344" s="41">
        <f>AO344+AR344</f>
        <v>0</v>
      </c>
      <c r="AT344" s="41">
        <f>MAX(0,MIN(AR344,AS344-$C344))</f>
        <v>0</v>
      </c>
    </row>
    <row r="345">
      <c r="A345" s="40" t="n">
        <v>339</v>
      </c>
      <c r="B345" s="40" t="str">
        <f>CHOOSE(MONTH(EDATE('4 Дългове'!$D$20,A345-1)),"януари","февруари","март","април","май","юни","юли","август","септември","октомври","ноември","декември")&amp;" "&amp;YEAR(EDATE('4 Дългове'!$D$20,A345-1))&amp;" г."</f>
        <v>януари 2055 г.</v>
      </c>
      <c r="C345" s="41">
        <f>$C$4-(G345+K345+O345+S345+W345+AA345+AE345+AI345+AM345+AQ345)+(H345+L345+P345+T345+X345+AB345+AF345+AJ345+AN345+AR345)</f>
        <v>470</v>
      </c>
      <c r="D345" s="41">
        <f>(G345+K345+O345+S345+W345+AA345+AE345+AI345+AM345+AQ345)-(J344+N344+R344+V344+Z344+AD344+AH344+AL344+AP344+AT344)</f>
        <v>0</v>
      </c>
      <c r="E345" s="41">
        <f>J345+N345+R345+V345+Z345+AD345+AH345+AL345+AP345+AT345</f>
        <v>0</v>
      </c>
      <c r="F345" s="40" t="str">
        <f>IF(AND(E345&lt;0.005,E344&gt;=0.005),A345,"")</f>
        <v/>
      </c>
      <c r="G345" s="41">
        <f>J344*(1+H$4/12)</f>
        <v>0</v>
      </c>
      <c r="H345" s="41">
        <f>MAX(0,G345-I$4)</f>
        <v>0</v>
      </c>
      <c r="I345" s="41">
        <f>H345</f>
        <v>0</v>
      </c>
      <c r="J345" s="41">
        <f>MAX(0,MIN(H345,I345-$C345))</f>
        <v>0</v>
      </c>
      <c r="K345" s="41">
        <f>N344*(1+L$4/12)</f>
        <v>0</v>
      </c>
      <c r="L345" s="41">
        <f>MAX(0,K345-M$4)</f>
        <v>0</v>
      </c>
      <c r="M345" s="41">
        <f>I345+L345</f>
        <v>0</v>
      </c>
      <c r="N345" s="41">
        <f>MAX(0,MIN(L345,M345-$C345))</f>
        <v>0</v>
      </c>
      <c r="O345" s="41">
        <f>R344*(1+P$4/12)</f>
        <v>0</v>
      </c>
      <c r="P345" s="41">
        <f>MAX(0,O345-Q$4)</f>
        <v>0</v>
      </c>
      <c r="Q345" s="41">
        <f>M345+P345</f>
        <v>0</v>
      </c>
      <c r="R345" s="41">
        <f>MAX(0,MIN(P345,Q345-$C345))</f>
        <v>0</v>
      </c>
      <c r="S345" s="41">
        <f>V344*(1+T$4/12)</f>
        <v>0</v>
      </c>
      <c r="T345" s="41">
        <f>MAX(0,S345-U$4)</f>
        <v>0</v>
      </c>
      <c r="U345" s="41">
        <f>Q345+T345</f>
        <v>0</v>
      </c>
      <c r="V345" s="41">
        <f>MAX(0,MIN(T345,U345-$C345))</f>
        <v>0</v>
      </c>
      <c r="W345" s="41">
        <f>Z344*(1+X$4/12)</f>
        <v>0</v>
      </c>
      <c r="X345" s="41">
        <f>MAX(0,W345-Y$4)</f>
        <v>0</v>
      </c>
      <c r="Y345" s="41">
        <f>U345+X345</f>
        <v>0</v>
      </c>
      <c r="Z345" s="41">
        <f>MAX(0,MIN(X345,Y345-$C345))</f>
        <v>0</v>
      </c>
      <c r="AA345" s="41">
        <f>AD344*(1+AB$4/12)</f>
        <v>0</v>
      </c>
      <c r="AB345" s="41">
        <f>MAX(0,AA345-AC$4)</f>
        <v>0</v>
      </c>
      <c r="AC345" s="41">
        <f>Y345+AB345</f>
        <v>0</v>
      </c>
      <c r="AD345" s="41">
        <f>MAX(0,MIN(AB345,AC345-$C345))</f>
        <v>0</v>
      </c>
      <c r="AE345" s="41">
        <f>AH344*(1+AF$4/12)</f>
        <v>0</v>
      </c>
      <c r="AF345" s="41">
        <f>MAX(0,AE345-AG$4)</f>
        <v>0</v>
      </c>
      <c r="AG345" s="41">
        <f>AC345+AF345</f>
        <v>0</v>
      </c>
      <c r="AH345" s="41">
        <f>MAX(0,MIN(AF345,AG345-$C345))</f>
        <v>0</v>
      </c>
      <c r="AI345" s="41">
        <f>AL344*(1+AJ$4/12)</f>
        <v>0</v>
      </c>
      <c r="AJ345" s="41">
        <f>MAX(0,AI345-AK$4)</f>
        <v>0</v>
      </c>
      <c r="AK345" s="41">
        <f>AG345+AJ345</f>
        <v>0</v>
      </c>
      <c r="AL345" s="41">
        <f>MAX(0,MIN(AJ345,AK345-$C345))</f>
        <v>0</v>
      </c>
      <c r="AM345" s="41">
        <f>AP344*(1+AN$4/12)</f>
        <v>0</v>
      </c>
      <c r="AN345" s="41">
        <f>MAX(0,AM345-AO$4)</f>
        <v>0</v>
      </c>
      <c r="AO345" s="41">
        <f>AK345+AN345</f>
        <v>0</v>
      </c>
      <c r="AP345" s="41">
        <f>MAX(0,MIN(AN345,AO345-$C345))</f>
        <v>0</v>
      </c>
      <c r="AQ345" s="41">
        <f>AT344*(1+AR$4/12)</f>
        <v>0</v>
      </c>
      <c r="AR345" s="41">
        <f>MAX(0,AQ345-AS$4)</f>
        <v>0</v>
      </c>
      <c r="AS345" s="41">
        <f>AO345+AR345</f>
        <v>0</v>
      </c>
      <c r="AT345" s="41">
        <f>MAX(0,MIN(AR345,AS345-$C345))</f>
        <v>0</v>
      </c>
    </row>
    <row r="346">
      <c r="A346" s="40" t="n">
        <v>340</v>
      </c>
      <c r="B346" s="40" t="str">
        <f>CHOOSE(MONTH(EDATE('4 Дългове'!$D$20,A346-1)),"януари","февруари","март","април","май","юни","юли","август","септември","октомври","ноември","декември")&amp;" "&amp;YEAR(EDATE('4 Дългове'!$D$20,A346-1))&amp;" г."</f>
        <v>февруари 2055 г.</v>
      </c>
      <c r="C346" s="41">
        <f>$C$4-(G346+K346+O346+S346+W346+AA346+AE346+AI346+AM346+AQ346)+(H346+L346+P346+T346+X346+AB346+AF346+AJ346+AN346+AR346)</f>
        <v>470</v>
      </c>
      <c r="D346" s="41">
        <f>(G346+K346+O346+S346+W346+AA346+AE346+AI346+AM346+AQ346)-(J345+N345+R345+V345+Z345+AD345+AH345+AL345+AP345+AT345)</f>
        <v>0</v>
      </c>
      <c r="E346" s="41">
        <f>J346+N346+R346+V346+Z346+AD346+AH346+AL346+AP346+AT346</f>
        <v>0</v>
      </c>
      <c r="F346" s="40" t="str">
        <f>IF(AND(E346&lt;0.005,E345&gt;=0.005),A346,"")</f>
        <v/>
      </c>
      <c r="G346" s="41">
        <f>J345*(1+H$4/12)</f>
        <v>0</v>
      </c>
      <c r="H346" s="41">
        <f>MAX(0,G346-I$4)</f>
        <v>0</v>
      </c>
      <c r="I346" s="41">
        <f>H346</f>
        <v>0</v>
      </c>
      <c r="J346" s="41">
        <f>MAX(0,MIN(H346,I346-$C346))</f>
        <v>0</v>
      </c>
      <c r="K346" s="41">
        <f>N345*(1+L$4/12)</f>
        <v>0</v>
      </c>
      <c r="L346" s="41">
        <f>MAX(0,K346-M$4)</f>
        <v>0</v>
      </c>
      <c r="M346" s="41">
        <f>I346+L346</f>
        <v>0</v>
      </c>
      <c r="N346" s="41">
        <f>MAX(0,MIN(L346,M346-$C346))</f>
        <v>0</v>
      </c>
      <c r="O346" s="41">
        <f>R345*(1+P$4/12)</f>
        <v>0</v>
      </c>
      <c r="P346" s="41">
        <f>MAX(0,O346-Q$4)</f>
        <v>0</v>
      </c>
      <c r="Q346" s="41">
        <f>M346+P346</f>
        <v>0</v>
      </c>
      <c r="R346" s="41">
        <f>MAX(0,MIN(P346,Q346-$C346))</f>
        <v>0</v>
      </c>
      <c r="S346" s="41">
        <f>V345*(1+T$4/12)</f>
        <v>0</v>
      </c>
      <c r="T346" s="41">
        <f>MAX(0,S346-U$4)</f>
        <v>0</v>
      </c>
      <c r="U346" s="41">
        <f>Q346+T346</f>
        <v>0</v>
      </c>
      <c r="V346" s="41">
        <f>MAX(0,MIN(T346,U346-$C346))</f>
        <v>0</v>
      </c>
      <c r="W346" s="41">
        <f>Z345*(1+X$4/12)</f>
        <v>0</v>
      </c>
      <c r="X346" s="41">
        <f>MAX(0,W346-Y$4)</f>
        <v>0</v>
      </c>
      <c r="Y346" s="41">
        <f>U346+X346</f>
        <v>0</v>
      </c>
      <c r="Z346" s="41">
        <f>MAX(0,MIN(X346,Y346-$C346))</f>
        <v>0</v>
      </c>
      <c r="AA346" s="41">
        <f>AD345*(1+AB$4/12)</f>
        <v>0</v>
      </c>
      <c r="AB346" s="41">
        <f>MAX(0,AA346-AC$4)</f>
        <v>0</v>
      </c>
      <c r="AC346" s="41">
        <f>Y346+AB346</f>
        <v>0</v>
      </c>
      <c r="AD346" s="41">
        <f>MAX(0,MIN(AB346,AC346-$C346))</f>
        <v>0</v>
      </c>
      <c r="AE346" s="41">
        <f>AH345*(1+AF$4/12)</f>
        <v>0</v>
      </c>
      <c r="AF346" s="41">
        <f>MAX(0,AE346-AG$4)</f>
        <v>0</v>
      </c>
      <c r="AG346" s="41">
        <f>AC346+AF346</f>
        <v>0</v>
      </c>
      <c r="AH346" s="41">
        <f>MAX(0,MIN(AF346,AG346-$C346))</f>
        <v>0</v>
      </c>
      <c r="AI346" s="41">
        <f>AL345*(1+AJ$4/12)</f>
        <v>0</v>
      </c>
      <c r="AJ346" s="41">
        <f>MAX(0,AI346-AK$4)</f>
        <v>0</v>
      </c>
      <c r="AK346" s="41">
        <f>AG346+AJ346</f>
        <v>0</v>
      </c>
      <c r="AL346" s="41">
        <f>MAX(0,MIN(AJ346,AK346-$C346))</f>
        <v>0</v>
      </c>
      <c r="AM346" s="41">
        <f>AP345*(1+AN$4/12)</f>
        <v>0</v>
      </c>
      <c r="AN346" s="41">
        <f>MAX(0,AM346-AO$4)</f>
        <v>0</v>
      </c>
      <c r="AO346" s="41">
        <f>AK346+AN346</f>
        <v>0</v>
      </c>
      <c r="AP346" s="41">
        <f>MAX(0,MIN(AN346,AO346-$C346))</f>
        <v>0</v>
      </c>
      <c r="AQ346" s="41">
        <f>AT345*(1+AR$4/12)</f>
        <v>0</v>
      </c>
      <c r="AR346" s="41">
        <f>MAX(0,AQ346-AS$4)</f>
        <v>0</v>
      </c>
      <c r="AS346" s="41">
        <f>AO346+AR346</f>
        <v>0</v>
      </c>
      <c r="AT346" s="41">
        <f>MAX(0,MIN(AR346,AS346-$C346))</f>
        <v>0</v>
      </c>
    </row>
    <row r="347">
      <c r="A347" s="40" t="n">
        <v>341</v>
      </c>
      <c r="B347" s="40" t="str">
        <f>CHOOSE(MONTH(EDATE('4 Дългове'!$D$20,A347-1)),"януари","февруари","март","април","май","юни","юли","август","септември","октомври","ноември","декември")&amp;" "&amp;YEAR(EDATE('4 Дългове'!$D$20,A347-1))&amp;" г."</f>
        <v>март 2055 г.</v>
      </c>
      <c r="C347" s="41">
        <f>$C$4-(G347+K347+O347+S347+W347+AA347+AE347+AI347+AM347+AQ347)+(H347+L347+P347+T347+X347+AB347+AF347+AJ347+AN347+AR347)</f>
        <v>470</v>
      </c>
      <c r="D347" s="41">
        <f>(G347+K347+O347+S347+W347+AA347+AE347+AI347+AM347+AQ347)-(J346+N346+R346+V346+Z346+AD346+AH346+AL346+AP346+AT346)</f>
        <v>0</v>
      </c>
      <c r="E347" s="41">
        <f>J347+N347+R347+V347+Z347+AD347+AH347+AL347+AP347+AT347</f>
        <v>0</v>
      </c>
      <c r="F347" s="40" t="str">
        <f>IF(AND(E347&lt;0.005,E346&gt;=0.005),A347,"")</f>
        <v/>
      </c>
      <c r="G347" s="41">
        <f>J346*(1+H$4/12)</f>
        <v>0</v>
      </c>
      <c r="H347" s="41">
        <f>MAX(0,G347-I$4)</f>
        <v>0</v>
      </c>
      <c r="I347" s="41">
        <f>H347</f>
        <v>0</v>
      </c>
      <c r="J347" s="41">
        <f>MAX(0,MIN(H347,I347-$C347))</f>
        <v>0</v>
      </c>
      <c r="K347" s="41">
        <f>N346*(1+L$4/12)</f>
        <v>0</v>
      </c>
      <c r="L347" s="41">
        <f>MAX(0,K347-M$4)</f>
        <v>0</v>
      </c>
      <c r="M347" s="41">
        <f>I347+L347</f>
        <v>0</v>
      </c>
      <c r="N347" s="41">
        <f>MAX(0,MIN(L347,M347-$C347))</f>
        <v>0</v>
      </c>
      <c r="O347" s="41">
        <f>R346*(1+P$4/12)</f>
        <v>0</v>
      </c>
      <c r="P347" s="41">
        <f>MAX(0,O347-Q$4)</f>
        <v>0</v>
      </c>
      <c r="Q347" s="41">
        <f>M347+P347</f>
        <v>0</v>
      </c>
      <c r="R347" s="41">
        <f>MAX(0,MIN(P347,Q347-$C347))</f>
        <v>0</v>
      </c>
      <c r="S347" s="41">
        <f>V346*(1+T$4/12)</f>
        <v>0</v>
      </c>
      <c r="T347" s="41">
        <f>MAX(0,S347-U$4)</f>
        <v>0</v>
      </c>
      <c r="U347" s="41">
        <f>Q347+T347</f>
        <v>0</v>
      </c>
      <c r="V347" s="41">
        <f>MAX(0,MIN(T347,U347-$C347))</f>
        <v>0</v>
      </c>
      <c r="W347" s="41">
        <f>Z346*(1+X$4/12)</f>
        <v>0</v>
      </c>
      <c r="X347" s="41">
        <f>MAX(0,W347-Y$4)</f>
        <v>0</v>
      </c>
      <c r="Y347" s="41">
        <f>U347+X347</f>
        <v>0</v>
      </c>
      <c r="Z347" s="41">
        <f>MAX(0,MIN(X347,Y347-$C347))</f>
        <v>0</v>
      </c>
      <c r="AA347" s="41">
        <f>AD346*(1+AB$4/12)</f>
        <v>0</v>
      </c>
      <c r="AB347" s="41">
        <f>MAX(0,AA347-AC$4)</f>
        <v>0</v>
      </c>
      <c r="AC347" s="41">
        <f>Y347+AB347</f>
        <v>0</v>
      </c>
      <c r="AD347" s="41">
        <f>MAX(0,MIN(AB347,AC347-$C347))</f>
        <v>0</v>
      </c>
      <c r="AE347" s="41">
        <f>AH346*(1+AF$4/12)</f>
        <v>0</v>
      </c>
      <c r="AF347" s="41">
        <f>MAX(0,AE347-AG$4)</f>
        <v>0</v>
      </c>
      <c r="AG347" s="41">
        <f>AC347+AF347</f>
        <v>0</v>
      </c>
      <c r="AH347" s="41">
        <f>MAX(0,MIN(AF347,AG347-$C347))</f>
        <v>0</v>
      </c>
      <c r="AI347" s="41">
        <f>AL346*(1+AJ$4/12)</f>
        <v>0</v>
      </c>
      <c r="AJ347" s="41">
        <f>MAX(0,AI347-AK$4)</f>
        <v>0</v>
      </c>
      <c r="AK347" s="41">
        <f>AG347+AJ347</f>
        <v>0</v>
      </c>
      <c r="AL347" s="41">
        <f>MAX(0,MIN(AJ347,AK347-$C347))</f>
        <v>0</v>
      </c>
      <c r="AM347" s="41">
        <f>AP346*(1+AN$4/12)</f>
        <v>0</v>
      </c>
      <c r="AN347" s="41">
        <f>MAX(0,AM347-AO$4)</f>
        <v>0</v>
      </c>
      <c r="AO347" s="41">
        <f>AK347+AN347</f>
        <v>0</v>
      </c>
      <c r="AP347" s="41">
        <f>MAX(0,MIN(AN347,AO347-$C347))</f>
        <v>0</v>
      </c>
      <c r="AQ347" s="41">
        <f>AT346*(1+AR$4/12)</f>
        <v>0</v>
      </c>
      <c r="AR347" s="41">
        <f>MAX(0,AQ347-AS$4)</f>
        <v>0</v>
      </c>
      <c r="AS347" s="41">
        <f>AO347+AR347</f>
        <v>0</v>
      </c>
      <c r="AT347" s="41">
        <f>MAX(0,MIN(AR347,AS347-$C347))</f>
        <v>0</v>
      </c>
    </row>
    <row r="348">
      <c r="A348" s="40" t="n">
        <v>342</v>
      </c>
      <c r="B348" s="40" t="str">
        <f>CHOOSE(MONTH(EDATE('4 Дългове'!$D$20,A348-1)),"януари","февруари","март","април","май","юни","юли","август","септември","октомври","ноември","декември")&amp;" "&amp;YEAR(EDATE('4 Дългове'!$D$20,A348-1))&amp;" г."</f>
        <v>април 2055 г.</v>
      </c>
      <c r="C348" s="41">
        <f>$C$4-(G348+K348+O348+S348+W348+AA348+AE348+AI348+AM348+AQ348)+(H348+L348+P348+T348+X348+AB348+AF348+AJ348+AN348+AR348)</f>
        <v>470</v>
      </c>
      <c r="D348" s="41">
        <f>(G348+K348+O348+S348+W348+AA348+AE348+AI348+AM348+AQ348)-(J347+N347+R347+V347+Z347+AD347+AH347+AL347+AP347+AT347)</f>
        <v>0</v>
      </c>
      <c r="E348" s="41">
        <f>J348+N348+R348+V348+Z348+AD348+AH348+AL348+AP348+AT348</f>
        <v>0</v>
      </c>
      <c r="F348" s="40" t="str">
        <f>IF(AND(E348&lt;0.005,E347&gt;=0.005),A348,"")</f>
        <v/>
      </c>
      <c r="G348" s="41">
        <f>J347*(1+H$4/12)</f>
        <v>0</v>
      </c>
      <c r="H348" s="41">
        <f>MAX(0,G348-I$4)</f>
        <v>0</v>
      </c>
      <c r="I348" s="41">
        <f>H348</f>
        <v>0</v>
      </c>
      <c r="J348" s="41">
        <f>MAX(0,MIN(H348,I348-$C348))</f>
        <v>0</v>
      </c>
      <c r="K348" s="41">
        <f>N347*(1+L$4/12)</f>
        <v>0</v>
      </c>
      <c r="L348" s="41">
        <f>MAX(0,K348-M$4)</f>
        <v>0</v>
      </c>
      <c r="M348" s="41">
        <f>I348+L348</f>
        <v>0</v>
      </c>
      <c r="N348" s="41">
        <f>MAX(0,MIN(L348,M348-$C348))</f>
        <v>0</v>
      </c>
      <c r="O348" s="41">
        <f>R347*(1+P$4/12)</f>
        <v>0</v>
      </c>
      <c r="P348" s="41">
        <f>MAX(0,O348-Q$4)</f>
        <v>0</v>
      </c>
      <c r="Q348" s="41">
        <f>M348+P348</f>
        <v>0</v>
      </c>
      <c r="R348" s="41">
        <f>MAX(0,MIN(P348,Q348-$C348))</f>
        <v>0</v>
      </c>
      <c r="S348" s="41">
        <f>V347*(1+T$4/12)</f>
        <v>0</v>
      </c>
      <c r="T348" s="41">
        <f>MAX(0,S348-U$4)</f>
        <v>0</v>
      </c>
      <c r="U348" s="41">
        <f>Q348+T348</f>
        <v>0</v>
      </c>
      <c r="V348" s="41">
        <f>MAX(0,MIN(T348,U348-$C348))</f>
        <v>0</v>
      </c>
      <c r="W348" s="41">
        <f>Z347*(1+X$4/12)</f>
        <v>0</v>
      </c>
      <c r="X348" s="41">
        <f>MAX(0,W348-Y$4)</f>
        <v>0</v>
      </c>
      <c r="Y348" s="41">
        <f>U348+X348</f>
        <v>0</v>
      </c>
      <c r="Z348" s="41">
        <f>MAX(0,MIN(X348,Y348-$C348))</f>
        <v>0</v>
      </c>
      <c r="AA348" s="41">
        <f>AD347*(1+AB$4/12)</f>
        <v>0</v>
      </c>
      <c r="AB348" s="41">
        <f>MAX(0,AA348-AC$4)</f>
        <v>0</v>
      </c>
      <c r="AC348" s="41">
        <f>Y348+AB348</f>
        <v>0</v>
      </c>
      <c r="AD348" s="41">
        <f>MAX(0,MIN(AB348,AC348-$C348))</f>
        <v>0</v>
      </c>
      <c r="AE348" s="41">
        <f>AH347*(1+AF$4/12)</f>
        <v>0</v>
      </c>
      <c r="AF348" s="41">
        <f>MAX(0,AE348-AG$4)</f>
        <v>0</v>
      </c>
      <c r="AG348" s="41">
        <f>AC348+AF348</f>
        <v>0</v>
      </c>
      <c r="AH348" s="41">
        <f>MAX(0,MIN(AF348,AG348-$C348))</f>
        <v>0</v>
      </c>
      <c r="AI348" s="41">
        <f>AL347*(1+AJ$4/12)</f>
        <v>0</v>
      </c>
      <c r="AJ348" s="41">
        <f>MAX(0,AI348-AK$4)</f>
        <v>0</v>
      </c>
      <c r="AK348" s="41">
        <f>AG348+AJ348</f>
        <v>0</v>
      </c>
      <c r="AL348" s="41">
        <f>MAX(0,MIN(AJ348,AK348-$C348))</f>
        <v>0</v>
      </c>
      <c r="AM348" s="41">
        <f>AP347*(1+AN$4/12)</f>
        <v>0</v>
      </c>
      <c r="AN348" s="41">
        <f>MAX(0,AM348-AO$4)</f>
        <v>0</v>
      </c>
      <c r="AO348" s="41">
        <f>AK348+AN348</f>
        <v>0</v>
      </c>
      <c r="AP348" s="41">
        <f>MAX(0,MIN(AN348,AO348-$C348))</f>
        <v>0</v>
      </c>
      <c r="AQ348" s="41">
        <f>AT347*(1+AR$4/12)</f>
        <v>0</v>
      </c>
      <c r="AR348" s="41">
        <f>MAX(0,AQ348-AS$4)</f>
        <v>0</v>
      </c>
      <c r="AS348" s="41">
        <f>AO348+AR348</f>
        <v>0</v>
      </c>
      <c r="AT348" s="41">
        <f>MAX(0,MIN(AR348,AS348-$C348))</f>
        <v>0</v>
      </c>
    </row>
    <row r="349">
      <c r="A349" s="40" t="n">
        <v>343</v>
      </c>
      <c r="B349" s="40" t="str">
        <f>CHOOSE(MONTH(EDATE('4 Дългове'!$D$20,A349-1)),"януари","февруари","март","април","май","юни","юли","август","септември","октомври","ноември","декември")&amp;" "&amp;YEAR(EDATE('4 Дългове'!$D$20,A349-1))&amp;" г."</f>
        <v>май 2055 г.</v>
      </c>
      <c r="C349" s="41">
        <f>$C$4-(G349+K349+O349+S349+W349+AA349+AE349+AI349+AM349+AQ349)+(H349+L349+P349+T349+X349+AB349+AF349+AJ349+AN349+AR349)</f>
        <v>470</v>
      </c>
      <c r="D349" s="41">
        <f>(G349+K349+O349+S349+W349+AA349+AE349+AI349+AM349+AQ349)-(J348+N348+R348+V348+Z348+AD348+AH348+AL348+AP348+AT348)</f>
        <v>0</v>
      </c>
      <c r="E349" s="41">
        <f>J349+N349+R349+V349+Z349+AD349+AH349+AL349+AP349+AT349</f>
        <v>0</v>
      </c>
      <c r="F349" s="40" t="str">
        <f>IF(AND(E349&lt;0.005,E348&gt;=0.005),A349,"")</f>
        <v/>
      </c>
      <c r="G349" s="41">
        <f>J348*(1+H$4/12)</f>
        <v>0</v>
      </c>
      <c r="H349" s="41">
        <f>MAX(0,G349-I$4)</f>
        <v>0</v>
      </c>
      <c r="I349" s="41">
        <f>H349</f>
        <v>0</v>
      </c>
      <c r="J349" s="41">
        <f>MAX(0,MIN(H349,I349-$C349))</f>
        <v>0</v>
      </c>
      <c r="K349" s="41">
        <f>N348*(1+L$4/12)</f>
        <v>0</v>
      </c>
      <c r="L349" s="41">
        <f>MAX(0,K349-M$4)</f>
        <v>0</v>
      </c>
      <c r="M349" s="41">
        <f>I349+L349</f>
        <v>0</v>
      </c>
      <c r="N349" s="41">
        <f>MAX(0,MIN(L349,M349-$C349))</f>
        <v>0</v>
      </c>
      <c r="O349" s="41">
        <f>R348*(1+P$4/12)</f>
        <v>0</v>
      </c>
      <c r="P349" s="41">
        <f>MAX(0,O349-Q$4)</f>
        <v>0</v>
      </c>
      <c r="Q349" s="41">
        <f>M349+P349</f>
        <v>0</v>
      </c>
      <c r="R349" s="41">
        <f>MAX(0,MIN(P349,Q349-$C349))</f>
        <v>0</v>
      </c>
      <c r="S349" s="41">
        <f>V348*(1+T$4/12)</f>
        <v>0</v>
      </c>
      <c r="T349" s="41">
        <f>MAX(0,S349-U$4)</f>
        <v>0</v>
      </c>
      <c r="U349" s="41">
        <f>Q349+T349</f>
        <v>0</v>
      </c>
      <c r="V349" s="41">
        <f>MAX(0,MIN(T349,U349-$C349))</f>
        <v>0</v>
      </c>
      <c r="W349" s="41">
        <f>Z348*(1+X$4/12)</f>
        <v>0</v>
      </c>
      <c r="X349" s="41">
        <f>MAX(0,W349-Y$4)</f>
        <v>0</v>
      </c>
      <c r="Y349" s="41">
        <f>U349+X349</f>
        <v>0</v>
      </c>
      <c r="Z349" s="41">
        <f>MAX(0,MIN(X349,Y349-$C349))</f>
        <v>0</v>
      </c>
      <c r="AA349" s="41">
        <f>AD348*(1+AB$4/12)</f>
        <v>0</v>
      </c>
      <c r="AB349" s="41">
        <f>MAX(0,AA349-AC$4)</f>
        <v>0</v>
      </c>
      <c r="AC349" s="41">
        <f>Y349+AB349</f>
        <v>0</v>
      </c>
      <c r="AD349" s="41">
        <f>MAX(0,MIN(AB349,AC349-$C349))</f>
        <v>0</v>
      </c>
      <c r="AE349" s="41">
        <f>AH348*(1+AF$4/12)</f>
        <v>0</v>
      </c>
      <c r="AF349" s="41">
        <f>MAX(0,AE349-AG$4)</f>
        <v>0</v>
      </c>
      <c r="AG349" s="41">
        <f>AC349+AF349</f>
        <v>0</v>
      </c>
      <c r="AH349" s="41">
        <f>MAX(0,MIN(AF349,AG349-$C349))</f>
        <v>0</v>
      </c>
      <c r="AI349" s="41">
        <f>AL348*(1+AJ$4/12)</f>
        <v>0</v>
      </c>
      <c r="AJ349" s="41">
        <f>MAX(0,AI349-AK$4)</f>
        <v>0</v>
      </c>
      <c r="AK349" s="41">
        <f>AG349+AJ349</f>
        <v>0</v>
      </c>
      <c r="AL349" s="41">
        <f>MAX(0,MIN(AJ349,AK349-$C349))</f>
        <v>0</v>
      </c>
      <c r="AM349" s="41">
        <f>AP348*(1+AN$4/12)</f>
        <v>0</v>
      </c>
      <c r="AN349" s="41">
        <f>MAX(0,AM349-AO$4)</f>
        <v>0</v>
      </c>
      <c r="AO349" s="41">
        <f>AK349+AN349</f>
        <v>0</v>
      </c>
      <c r="AP349" s="41">
        <f>MAX(0,MIN(AN349,AO349-$C349))</f>
        <v>0</v>
      </c>
      <c r="AQ349" s="41">
        <f>AT348*(1+AR$4/12)</f>
        <v>0</v>
      </c>
      <c r="AR349" s="41">
        <f>MAX(0,AQ349-AS$4)</f>
        <v>0</v>
      </c>
      <c r="AS349" s="41">
        <f>AO349+AR349</f>
        <v>0</v>
      </c>
      <c r="AT349" s="41">
        <f>MAX(0,MIN(AR349,AS349-$C349))</f>
        <v>0</v>
      </c>
    </row>
    <row r="350">
      <c r="A350" s="40" t="n">
        <v>344</v>
      </c>
      <c r="B350" s="40" t="str">
        <f>CHOOSE(MONTH(EDATE('4 Дългове'!$D$20,A350-1)),"януари","февруари","март","април","май","юни","юли","август","септември","октомври","ноември","декември")&amp;" "&amp;YEAR(EDATE('4 Дългове'!$D$20,A350-1))&amp;" г."</f>
        <v>юни 2055 г.</v>
      </c>
      <c r="C350" s="41">
        <f>$C$4-(G350+K350+O350+S350+W350+AA350+AE350+AI350+AM350+AQ350)+(H350+L350+P350+T350+X350+AB350+AF350+AJ350+AN350+AR350)</f>
        <v>470</v>
      </c>
      <c r="D350" s="41">
        <f>(G350+K350+O350+S350+W350+AA350+AE350+AI350+AM350+AQ350)-(J349+N349+R349+V349+Z349+AD349+AH349+AL349+AP349+AT349)</f>
        <v>0</v>
      </c>
      <c r="E350" s="41">
        <f>J350+N350+R350+V350+Z350+AD350+AH350+AL350+AP350+AT350</f>
        <v>0</v>
      </c>
      <c r="F350" s="40" t="str">
        <f>IF(AND(E350&lt;0.005,E349&gt;=0.005),A350,"")</f>
        <v/>
      </c>
      <c r="G350" s="41">
        <f>J349*(1+H$4/12)</f>
        <v>0</v>
      </c>
      <c r="H350" s="41">
        <f>MAX(0,G350-I$4)</f>
        <v>0</v>
      </c>
      <c r="I350" s="41">
        <f>H350</f>
        <v>0</v>
      </c>
      <c r="J350" s="41">
        <f>MAX(0,MIN(H350,I350-$C350))</f>
        <v>0</v>
      </c>
      <c r="K350" s="41">
        <f>N349*(1+L$4/12)</f>
        <v>0</v>
      </c>
      <c r="L350" s="41">
        <f>MAX(0,K350-M$4)</f>
        <v>0</v>
      </c>
      <c r="M350" s="41">
        <f>I350+L350</f>
        <v>0</v>
      </c>
      <c r="N350" s="41">
        <f>MAX(0,MIN(L350,M350-$C350))</f>
        <v>0</v>
      </c>
      <c r="O350" s="41">
        <f>R349*(1+P$4/12)</f>
        <v>0</v>
      </c>
      <c r="P350" s="41">
        <f>MAX(0,O350-Q$4)</f>
        <v>0</v>
      </c>
      <c r="Q350" s="41">
        <f>M350+P350</f>
        <v>0</v>
      </c>
      <c r="R350" s="41">
        <f>MAX(0,MIN(P350,Q350-$C350))</f>
        <v>0</v>
      </c>
      <c r="S350" s="41">
        <f>V349*(1+T$4/12)</f>
        <v>0</v>
      </c>
      <c r="T350" s="41">
        <f>MAX(0,S350-U$4)</f>
        <v>0</v>
      </c>
      <c r="U350" s="41">
        <f>Q350+T350</f>
        <v>0</v>
      </c>
      <c r="V350" s="41">
        <f>MAX(0,MIN(T350,U350-$C350))</f>
        <v>0</v>
      </c>
      <c r="W350" s="41">
        <f>Z349*(1+X$4/12)</f>
        <v>0</v>
      </c>
      <c r="X350" s="41">
        <f>MAX(0,W350-Y$4)</f>
        <v>0</v>
      </c>
      <c r="Y350" s="41">
        <f>U350+X350</f>
        <v>0</v>
      </c>
      <c r="Z350" s="41">
        <f>MAX(0,MIN(X350,Y350-$C350))</f>
        <v>0</v>
      </c>
      <c r="AA350" s="41">
        <f>AD349*(1+AB$4/12)</f>
        <v>0</v>
      </c>
      <c r="AB350" s="41">
        <f>MAX(0,AA350-AC$4)</f>
        <v>0</v>
      </c>
      <c r="AC350" s="41">
        <f>Y350+AB350</f>
        <v>0</v>
      </c>
      <c r="AD350" s="41">
        <f>MAX(0,MIN(AB350,AC350-$C350))</f>
        <v>0</v>
      </c>
      <c r="AE350" s="41">
        <f>AH349*(1+AF$4/12)</f>
        <v>0</v>
      </c>
      <c r="AF350" s="41">
        <f>MAX(0,AE350-AG$4)</f>
        <v>0</v>
      </c>
      <c r="AG350" s="41">
        <f>AC350+AF350</f>
        <v>0</v>
      </c>
      <c r="AH350" s="41">
        <f>MAX(0,MIN(AF350,AG350-$C350))</f>
        <v>0</v>
      </c>
      <c r="AI350" s="41">
        <f>AL349*(1+AJ$4/12)</f>
        <v>0</v>
      </c>
      <c r="AJ350" s="41">
        <f>MAX(0,AI350-AK$4)</f>
        <v>0</v>
      </c>
      <c r="AK350" s="41">
        <f>AG350+AJ350</f>
        <v>0</v>
      </c>
      <c r="AL350" s="41">
        <f>MAX(0,MIN(AJ350,AK350-$C350))</f>
        <v>0</v>
      </c>
      <c r="AM350" s="41">
        <f>AP349*(1+AN$4/12)</f>
        <v>0</v>
      </c>
      <c r="AN350" s="41">
        <f>MAX(0,AM350-AO$4)</f>
        <v>0</v>
      </c>
      <c r="AO350" s="41">
        <f>AK350+AN350</f>
        <v>0</v>
      </c>
      <c r="AP350" s="41">
        <f>MAX(0,MIN(AN350,AO350-$C350))</f>
        <v>0</v>
      </c>
      <c r="AQ350" s="41">
        <f>AT349*(1+AR$4/12)</f>
        <v>0</v>
      </c>
      <c r="AR350" s="41">
        <f>MAX(0,AQ350-AS$4)</f>
        <v>0</v>
      </c>
      <c r="AS350" s="41">
        <f>AO350+AR350</f>
        <v>0</v>
      </c>
      <c r="AT350" s="41">
        <f>MAX(0,MIN(AR350,AS350-$C350))</f>
        <v>0</v>
      </c>
    </row>
    <row r="351">
      <c r="A351" s="40" t="n">
        <v>345</v>
      </c>
      <c r="B351" s="40" t="str">
        <f>CHOOSE(MONTH(EDATE('4 Дългове'!$D$20,A351-1)),"януари","февруари","март","април","май","юни","юли","август","септември","октомври","ноември","декември")&amp;" "&amp;YEAR(EDATE('4 Дългове'!$D$20,A351-1))&amp;" г."</f>
        <v>юли 2055 г.</v>
      </c>
      <c r="C351" s="41">
        <f>$C$4-(G351+K351+O351+S351+W351+AA351+AE351+AI351+AM351+AQ351)+(H351+L351+P351+T351+X351+AB351+AF351+AJ351+AN351+AR351)</f>
        <v>470</v>
      </c>
      <c r="D351" s="41">
        <f>(G351+K351+O351+S351+W351+AA351+AE351+AI351+AM351+AQ351)-(J350+N350+R350+V350+Z350+AD350+AH350+AL350+AP350+AT350)</f>
        <v>0</v>
      </c>
      <c r="E351" s="41">
        <f>J351+N351+R351+V351+Z351+AD351+AH351+AL351+AP351+AT351</f>
        <v>0</v>
      </c>
      <c r="F351" s="40" t="str">
        <f>IF(AND(E351&lt;0.005,E350&gt;=0.005),A351,"")</f>
        <v/>
      </c>
      <c r="G351" s="41">
        <f>J350*(1+H$4/12)</f>
        <v>0</v>
      </c>
      <c r="H351" s="41">
        <f>MAX(0,G351-I$4)</f>
        <v>0</v>
      </c>
      <c r="I351" s="41">
        <f>H351</f>
        <v>0</v>
      </c>
      <c r="J351" s="41">
        <f>MAX(0,MIN(H351,I351-$C351))</f>
        <v>0</v>
      </c>
      <c r="K351" s="41">
        <f>N350*(1+L$4/12)</f>
        <v>0</v>
      </c>
      <c r="L351" s="41">
        <f>MAX(0,K351-M$4)</f>
        <v>0</v>
      </c>
      <c r="M351" s="41">
        <f>I351+L351</f>
        <v>0</v>
      </c>
      <c r="N351" s="41">
        <f>MAX(0,MIN(L351,M351-$C351))</f>
        <v>0</v>
      </c>
      <c r="O351" s="41">
        <f>R350*(1+P$4/12)</f>
        <v>0</v>
      </c>
      <c r="P351" s="41">
        <f>MAX(0,O351-Q$4)</f>
        <v>0</v>
      </c>
      <c r="Q351" s="41">
        <f>M351+P351</f>
        <v>0</v>
      </c>
      <c r="R351" s="41">
        <f>MAX(0,MIN(P351,Q351-$C351))</f>
        <v>0</v>
      </c>
      <c r="S351" s="41">
        <f>V350*(1+T$4/12)</f>
        <v>0</v>
      </c>
      <c r="T351" s="41">
        <f>MAX(0,S351-U$4)</f>
        <v>0</v>
      </c>
      <c r="U351" s="41">
        <f>Q351+T351</f>
        <v>0</v>
      </c>
      <c r="V351" s="41">
        <f>MAX(0,MIN(T351,U351-$C351))</f>
        <v>0</v>
      </c>
      <c r="W351" s="41">
        <f>Z350*(1+X$4/12)</f>
        <v>0</v>
      </c>
      <c r="X351" s="41">
        <f>MAX(0,W351-Y$4)</f>
        <v>0</v>
      </c>
      <c r="Y351" s="41">
        <f>U351+X351</f>
        <v>0</v>
      </c>
      <c r="Z351" s="41">
        <f>MAX(0,MIN(X351,Y351-$C351))</f>
        <v>0</v>
      </c>
      <c r="AA351" s="41">
        <f>AD350*(1+AB$4/12)</f>
        <v>0</v>
      </c>
      <c r="AB351" s="41">
        <f>MAX(0,AA351-AC$4)</f>
        <v>0</v>
      </c>
      <c r="AC351" s="41">
        <f>Y351+AB351</f>
        <v>0</v>
      </c>
      <c r="AD351" s="41">
        <f>MAX(0,MIN(AB351,AC351-$C351))</f>
        <v>0</v>
      </c>
      <c r="AE351" s="41">
        <f>AH350*(1+AF$4/12)</f>
        <v>0</v>
      </c>
      <c r="AF351" s="41">
        <f>MAX(0,AE351-AG$4)</f>
        <v>0</v>
      </c>
      <c r="AG351" s="41">
        <f>AC351+AF351</f>
        <v>0</v>
      </c>
      <c r="AH351" s="41">
        <f>MAX(0,MIN(AF351,AG351-$C351))</f>
        <v>0</v>
      </c>
      <c r="AI351" s="41">
        <f>AL350*(1+AJ$4/12)</f>
        <v>0</v>
      </c>
      <c r="AJ351" s="41">
        <f>MAX(0,AI351-AK$4)</f>
        <v>0</v>
      </c>
      <c r="AK351" s="41">
        <f>AG351+AJ351</f>
        <v>0</v>
      </c>
      <c r="AL351" s="41">
        <f>MAX(0,MIN(AJ351,AK351-$C351))</f>
        <v>0</v>
      </c>
      <c r="AM351" s="41">
        <f>AP350*(1+AN$4/12)</f>
        <v>0</v>
      </c>
      <c r="AN351" s="41">
        <f>MAX(0,AM351-AO$4)</f>
        <v>0</v>
      </c>
      <c r="AO351" s="41">
        <f>AK351+AN351</f>
        <v>0</v>
      </c>
      <c r="AP351" s="41">
        <f>MAX(0,MIN(AN351,AO351-$C351))</f>
        <v>0</v>
      </c>
      <c r="AQ351" s="41">
        <f>AT350*(1+AR$4/12)</f>
        <v>0</v>
      </c>
      <c r="AR351" s="41">
        <f>MAX(0,AQ351-AS$4)</f>
        <v>0</v>
      </c>
      <c r="AS351" s="41">
        <f>AO351+AR351</f>
        <v>0</v>
      </c>
      <c r="AT351" s="41">
        <f>MAX(0,MIN(AR351,AS351-$C351))</f>
        <v>0</v>
      </c>
    </row>
    <row r="352">
      <c r="A352" s="40" t="n">
        <v>346</v>
      </c>
      <c r="B352" s="40" t="str">
        <f>CHOOSE(MONTH(EDATE('4 Дългове'!$D$20,A352-1)),"януари","февруари","март","април","май","юни","юли","август","септември","октомври","ноември","декември")&amp;" "&amp;YEAR(EDATE('4 Дългове'!$D$20,A352-1))&amp;" г."</f>
        <v>август 2055 г.</v>
      </c>
      <c r="C352" s="41">
        <f>$C$4-(G352+K352+O352+S352+W352+AA352+AE352+AI352+AM352+AQ352)+(H352+L352+P352+T352+X352+AB352+AF352+AJ352+AN352+AR352)</f>
        <v>470</v>
      </c>
      <c r="D352" s="41">
        <f>(G352+K352+O352+S352+W352+AA352+AE352+AI352+AM352+AQ352)-(J351+N351+R351+V351+Z351+AD351+AH351+AL351+AP351+AT351)</f>
        <v>0</v>
      </c>
      <c r="E352" s="41">
        <f>J352+N352+R352+V352+Z352+AD352+AH352+AL352+AP352+AT352</f>
        <v>0</v>
      </c>
      <c r="F352" s="40" t="str">
        <f>IF(AND(E352&lt;0.005,E351&gt;=0.005),A352,"")</f>
        <v/>
      </c>
      <c r="G352" s="41">
        <f>J351*(1+H$4/12)</f>
        <v>0</v>
      </c>
      <c r="H352" s="41">
        <f>MAX(0,G352-I$4)</f>
        <v>0</v>
      </c>
      <c r="I352" s="41">
        <f>H352</f>
        <v>0</v>
      </c>
      <c r="J352" s="41">
        <f>MAX(0,MIN(H352,I352-$C352))</f>
        <v>0</v>
      </c>
      <c r="K352" s="41">
        <f>N351*(1+L$4/12)</f>
        <v>0</v>
      </c>
      <c r="L352" s="41">
        <f>MAX(0,K352-M$4)</f>
        <v>0</v>
      </c>
      <c r="M352" s="41">
        <f>I352+L352</f>
        <v>0</v>
      </c>
      <c r="N352" s="41">
        <f>MAX(0,MIN(L352,M352-$C352))</f>
        <v>0</v>
      </c>
      <c r="O352" s="41">
        <f>R351*(1+P$4/12)</f>
        <v>0</v>
      </c>
      <c r="P352" s="41">
        <f>MAX(0,O352-Q$4)</f>
        <v>0</v>
      </c>
      <c r="Q352" s="41">
        <f>M352+P352</f>
        <v>0</v>
      </c>
      <c r="R352" s="41">
        <f>MAX(0,MIN(P352,Q352-$C352))</f>
        <v>0</v>
      </c>
      <c r="S352" s="41">
        <f>V351*(1+T$4/12)</f>
        <v>0</v>
      </c>
      <c r="T352" s="41">
        <f>MAX(0,S352-U$4)</f>
        <v>0</v>
      </c>
      <c r="U352" s="41">
        <f>Q352+T352</f>
        <v>0</v>
      </c>
      <c r="V352" s="41">
        <f>MAX(0,MIN(T352,U352-$C352))</f>
        <v>0</v>
      </c>
      <c r="W352" s="41">
        <f>Z351*(1+X$4/12)</f>
        <v>0</v>
      </c>
      <c r="X352" s="41">
        <f>MAX(0,W352-Y$4)</f>
        <v>0</v>
      </c>
      <c r="Y352" s="41">
        <f>U352+X352</f>
        <v>0</v>
      </c>
      <c r="Z352" s="41">
        <f>MAX(0,MIN(X352,Y352-$C352))</f>
        <v>0</v>
      </c>
      <c r="AA352" s="41">
        <f>AD351*(1+AB$4/12)</f>
        <v>0</v>
      </c>
      <c r="AB352" s="41">
        <f>MAX(0,AA352-AC$4)</f>
        <v>0</v>
      </c>
      <c r="AC352" s="41">
        <f>Y352+AB352</f>
        <v>0</v>
      </c>
      <c r="AD352" s="41">
        <f>MAX(0,MIN(AB352,AC352-$C352))</f>
        <v>0</v>
      </c>
      <c r="AE352" s="41">
        <f>AH351*(1+AF$4/12)</f>
        <v>0</v>
      </c>
      <c r="AF352" s="41">
        <f>MAX(0,AE352-AG$4)</f>
        <v>0</v>
      </c>
      <c r="AG352" s="41">
        <f>AC352+AF352</f>
        <v>0</v>
      </c>
      <c r="AH352" s="41">
        <f>MAX(0,MIN(AF352,AG352-$C352))</f>
        <v>0</v>
      </c>
      <c r="AI352" s="41">
        <f>AL351*(1+AJ$4/12)</f>
        <v>0</v>
      </c>
      <c r="AJ352" s="41">
        <f>MAX(0,AI352-AK$4)</f>
        <v>0</v>
      </c>
      <c r="AK352" s="41">
        <f>AG352+AJ352</f>
        <v>0</v>
      </c>
      <c r="AL352" s="41">
        <f>MAX(0,MIN(AJ352,AK352-$C352))</f>
        <v>0</v>
      </c>
      <c r="AM352" s="41">
        <f>AP351*(1+AN$4/12)</f>
        <v>0</v>
      </c>
      <c r="AN352" s="41">
        <f>MAX(0,AM352-AO$4)</f>
        <v>0</v>
      </c>
      <c r="AO352" s="41">
        <f>AK352+AN352</f>
        <v>0</v>
      </c>
      <c r="AP352" s="41">
        <f>MAX(0,MIN(AN352,AO352-$C352))</f>
        <v>0</v>
      </c>
      <c r="AQ352" s="41">
        <f>AT351*(1+AR$4/12)</f>
        <v>0</v>
      </c>
      <c r="AR352" s="41">
        <f>MAX(0,AQ352-AS$4)</f>
        <v>0</v>
      </c>
      <c r="AS352" s="41">
        <f>AO352+AR352</f>
        <v>0</v>
      </c>
      <c r="AT352" s="41">
        <f>MAX(0,MIN(AR352,AS352-$C352))</f>
        <v>0</v>
      </c>
    </row>
    <row r="353">
      <c r="A353" s="40" t="n">
        <v>347</v>
      </c>
      <c r="B353" s="40" t="str">
        <f>CHOOSE(MONTH(EDATE('4 Дългове'!$D$20,A353-1)),"януари","февруари","март","април","май","юни","юли","август","септември","октомври","ноември","декември")&amp;" "&amp;YEAR(EDATE('4 Дългове'!$D$20,A353-1))&amp;" г."</f>
        <v>септември 2055 г.</v>
      </c>
      <c r="C353" s="41">
        <f>$C$4-(G353+K353+O353+S353+W353+AA353+AE353+AI353+AM353+AQ353)+(H353+L353+P353+T353+X353+AB353+AF353+AJ353+AN353+AR353)</f>
        <v>470</v>
      </c>
      <c r="D353" s="41">
        <f>(G353+K353+O353+S353+W353+AA353+AE353+AI353+AM353+AQ353)-(J352+N352+R352+V352+Z352+AD352+AH352+AL352+AP352+AT352)</f>
        <v>0</v>
      </c>
      <c r="E353" s="41">
        <f>J353+N353+R353+V353+Z353+AD353+AH353+AL353+AP353+AT353</f>
        <v>0</v>
      </c>
      <c r="F353" s="40" t="str">
        <f>IF(AND(E353&lt;0.005,E352&gt;=0.005),A353,"")</f>
        <v/>
      </c>
      <c r="G353" s="41">
        <f>J352*(1+H$4/12)</f>
        <v>0</v>
      </c>
      <c r="H353" s="41">
        <f>MAX(0,G353-I$4)</f>
        <v>0</v>
      </c>
      <c r="I353" s="41">
        <f>H353</f>
        <v>0</v>
      </c>
      <c r="J353" s="41">
        <f>MAX(0,MIN(H353,I353-$C353))</f>
        <v>0</v>
      </c>
      <c r="K353" s="41">
        <f>N352*(1+L$4/12)</f>
        <v>0</v>
      </c>
      <c r="L353" s="41">
        <f>MAX(0,K353-M$4)</f>
        <v>0</v>
      </c>
      <c r="M353" s="41">
        <f>I353+L353</f>
        <v>0</v>
      </c>
      <c r="N353" s="41">
        <f>MAX(0,MIN(L353,M353-$C353))</f>
        <v>0</v>
      </c>
      <c r="O353" s="41">
        <f>R352*(1+P$4/12)</f>
        <v>0</v>
      </c>
      <c r="P353" s="41">
        <f>MAX(0,O353-Q$4)</f>
        <v>0</v>
      </c>
      <c r="Q353" s="41">
        <f>M353+P353</f>
        <v>0</v>
      </c>
      <c r="R353" s="41">
        <f>MAX(0,MIN(P353,Q353-$C353))</f>
        <v>0</v>
      </c>
      <c r="S353" s="41">
        <f>V352*(1+T$4/12)</f>
        <v>0</v>
      </c>
      <c r="T353" s="41">
        <f>MAX(0,S353-U$4)</f>
        <v>0</v>
      </c>
      <c r="U353" s="41">
        <f>Q353+T353</f>
        <v>0</v>
      </c>
      <c r="V353" s="41">
        <f>MAX(0,MIN(T353,U353-$C353))</f>
        <v>0</v>
      </c>
      <c r="W353" s="41">
        <f>Z352*(1+X$4/12)</f>
        <v>0</v>
      </c>
      <c r="X353" s="41">
        <f>MAX(0,W353-Y$4)</f>
        <v>0</v>
      </c>
      <c r="Y353" s="41">
        <f>U353+X353</f>
        <v>0</v>
      </c>
      <c r="Z353" s="41">
        <f>MAX(0,MIN(X353,Y353-$C353))</f>
        <v>0</v>
      </c>
      <c r="AA353" s="41">
        <f>AD352*(1+AB$4/12)</f>
        <v>0</v>
      </c>
      <c r="AB353" s="41">
        <f>MAX(0,AA353-AC$4)</f>
        <v>0</v>
      </c>
      <c r="AC353" s="41">
        <f>Y353+AB353</f>
        <v>0</v>
      </c>
      <c r="AD353" s="41">
        <f>MAX(0,MIN(AB353,AC353-$C353))</f>
        <v>0</v>
      </c>
      <c r="AE353" s="41">
        <f>AH352*(1+AF$4/12)</f>
        <v>0</v>
      </c>
      <c r="AF353" s="41">
        <f>MAX(0,AE353-AG$4)</f>
        <v>0</v>
      </c>
      <c r="AG353" s="41">
        <f>AC353+AF353</f>
        <v>0</v>
      </c>
      <c r="AH353" s="41">
        <f>MAX(0,MIN(AF353,AG353-$C353))</f>
        <v>0</v>
      </c>
      <c r="AI353" s="41">
        <f>AL352*(1+AJ$4/12)</f>
        <v>0</v>
      </c>
      <c r="AJ353" s="41">
        <f>MAX(0,AI353-AK$4)</f>
        <v>0</v>
      </c>
      <c r="AK353" s="41">
        <f>AG353+AJ353</f>
        <v>0</v>
      </c>
      <c r="AL353" s="41">
        <f>MAX(0,MIN(AJ353,AK353-$C353))</f>
        <v>0</v>
      </c>
      <c r="AM353" s="41">
        <f>AP352*(1+AN$4/12)</f>
        <v>0</v>
      </c>
      <c r="AN353" s="41">
        <f>MAX(0,AM353-AO$4)</f>
        <v>0</v>
      </c>
      <c r="AO353" s="41">
        <f>AK353+AN353</f>
        <v>0</v>
      </c>
      <c r="AP353" s="41">
        <f>MAX(0,MIN(AN353,AO353-$C353))</f>
        <v>0</v>
      </c>
      <c r="AQ353" s="41">
        <f>AT352*(1+AR$4/12)</f>
        <v>0</v>
      </c>
      <c r="AR353" s="41">
        <f>MAX(0,AQ353-AS$4)</f>
        <v>0</v>
      </c>
      <c r="AS353" s="41">
        <f>AO353+AR353</f>
        <v>0</v>
      </c>
      <c r="AT353" s="41">
        <f>MAX(0,MIN(AR353,AS353-$C353))</f>
        <v>0</v>
      </c>
    </row>
    <row r="354">
      <c r="A354" s="40" t="n">
        <v>348</v>
      </c>
      <c r="B354" s="40" t="str">
        <f>CHOOSE(MONTH(EDATE('4 Дългове'!$D$20,A354-1)),"януари","февруари","март","април","май","юни","юли","август","септември","октомври","ноември","декември")&amp;" "&amp;YEAR(EDATE('4 Дългове'!$D$20,A354-1))&amp;" г."</f>
        <v>октомври 2055 г.</v>
      </c>
      <c r="C354" s="41">
        <f>$C$4-(G354+K354+O354+S354+W354+AA354+AE354+AI354+AM354+AQ354)+(H354+L354+P354+T354+X354+AB354+AF354+AJ354+AN354+AR354)</f>
        <v>470</v>
      </c>
      <c r="D354" s="41">
        <f>(G354+K354+O354+S354+W354+AA354+AE354+AI354+AM354+AQ354)-(J353+N353+R353+V353+Z353+AD353+AH353+AL353+AP353+AT353)</f>
        <v>0</v>
      </c>
      <c r="E354" s="41">
        <f>J354+N354+R354+V354+Z354+AD354+AH354+AL354+AP354+AT354</f>
        <v>0</v>
      </c>
      <c r="F354" s="40" t="str">
        <f>IF(AND(E354&lt;0.005,E353&gt;=0.005),A354,"")</f>
        <v/>
      </c>
      <c r="G354" s="41">
        <f>J353*(1+H$4/12)</f>
        <v>0</v>
      </c>
      <c r="H354" s="41">
        <f>MAX(0,G354-I$4)</f>
        <v>0</v>
      </c>
      <c r="I354" s="41">
        <f>H354</f>
        <v>0</v>
      </c>
      <c r="J354" s="41">
        <f>MAX(0,MIN(H354,I354-$C354))</f>
        <v>0</v>
      </c>
      <c r="K354" s="41">
        <f>N353*(1+L$4/12)</f>
        <v>0</v>
      </c>
      <c r="L354" s="41">
        <f>MAX(0,K354-M$4)</f>
        <v>0</v>
      </c>
      <c r="M354" s="41">
        <f>I354+L354</f>
        <v>0</v>
      </c>
      <c r="N354" s="41">
        <f>MAX(0,MIN(L354,M354-$C354))</f>
        <v>0</v>
      </c>
      <c r="O354" s="41">
        <f>R353*(1+P$4/12)</f>
        <v>0</v>
      </c>
      <c r="P354" s="41">
        <f>MAX(0,O354-Q$4)</f>
        <v>0</v>
      </c>
      <c r="Q354" s="41">
        <f>M354+P354</f>
        <v>0</v>
      </c>
      <c r="R354" s="41">
        <f>MAX(0,MIN(P354,Q354-$C354))</f>
        <v>0</v>
      </c>
      <c r="S354" s="41">
        <f>V353*(1+T$4/12)</f>
        <v>0</v>
      </c>
      <c r="T354" s="41">
        <f>MAX(0,S354-U$4)</f>
        <v>0</v>
      </c>
      <c r="U354" s="41">
        <f>Q354+T354</f>
        <v>0</v>
      </c>
      <c r="V354" s="41">
        <f>MAX(0,MIN(T354,U354-$C354))</f>
        <v>0</v>
      </c>
      <c r="W354" s="41">
        <f>Z353*(1+X$4/12)</f>
        <v>0</v>
      </c>
      <c r="X354" s="41">
        <f>MAX(0,W354-Y$4)</f>
        <v>0</v>
      </c>
      <c r="Y354" s="41">
        <f>U354+X354</f>
        <v>0</v>
      </c>
      <c r="Z354" s="41">
        <f>MAX(0,MIN(X354,Y354-$C354))</f>
        <v>0</v>
      </c>
      <c r="AA354" s="41">
        <f>AD353*(1+AB$4/12)</f>
        <v>0</v>
      </c>
      <c r="AB354" s="41">
        <f>MAX(0,AA354-AC$4)</f>
        <v>0</v>
      </c>
      <c r="AC354" s="41">
        <f>Y354+AB354</f>
        <v>0</v>
      </c>
      <c r="AD354" s="41">
        <f>MAX(0,MIN(AB354,AC354-$C354))</f>
        <v>0</v>
      </c>
      <c r="AE354" s="41">
        <f>AH353*(1+AF$4/12)</f>
        <v>0</v>
      </c>
      <c r="AF354" s="41">
        <f>MAX(0,AE354-AG$4)</f>
        <v>0</v>
      </c>
      <c r="AG354" s="41">
        <f>AC354+AF354</f>
        <v>0</v>
      </c>
      <c r="AH354" s="41">
        <f>MAX(0,MIN(AF354,AG354-$C354))</f>
        <v>0</v>
      </c>
      <c r="AI354" s="41">
        <f>AL353*(1+AJ$4/12)</f>
        <v>0</v>
      </c>
      <c r="AJ354" s="41">
        <f>MAX(0,AI354-AK$4)</f>
        <v>0</v>
      </c>
      <c r="AK354" s="41">
        <f>AG354+AJ354</f>
        <v>0</v>
      </c>
      <c r="AL354" s="41">
        <f>MAX(0,MIN(AJ354,AK354-$C354))</f>
        <v>0</v>
      </c>
      <c r="AM354" s="41">
        <f>AP353*(1+AN$4/12)</f>
        <v>0</v>
      </c>
      <c r="AN354" s="41">
        <f>MAX(0,AM354-AO$4)</f>
        <v>0</v>
      </c>
      <c r="AO354" s="41">
        <f>AK354+AN354</f>
        <v>0</v>
      </c>
      <c r="AP354" s="41">
        <f>MAX(0,MIN(AN354,AO354-$C354))</f>
        <v>0</v>
      </c>
      <c r="AQ354" s="41">
        <f>AT353*(1+AR$4/12)</f>
        <v>0</v>
      </c>
      <c r="AR354" s="41">
        <f>MAX(0,AQ354-AS$4)</f>
        <v>0</v>
      </c>
      <c r="AS354" s="41">
        <f>AO354+AR354</f>
        <v>0</v>
      </c>
      <c r="AT354" s="41">
        <f>MAX(0,MIN(AR354,AS354-$C354))</f>
        <v>0</v>
      </c>
    </row>
    <row r="355">
      <c r="A355" s="40" t="n">
        <v>349</v>
      </c>
      <c r="B355" s="40" t="str">
        <f>CHOOSE(MONTH(EDATE('4 Дългове'!$D$20,A355-1)),"януари","февруари","март","април","май","юни","юли","август","септември","октомври","ноември","декември")&amp;" "&amp;YEAR(EDATE('4 Дългове'!$D$20,A355-1))&amp;" г."</f>
        <v>ноември 2055 г.</v>
      </c>
      <c r="C355" s="41">
        <f>$C$4-(G355+K355+O355+S355+W355+AA355+AE355+AI355+AM355+AQ355)+(H355+L355+P355+T355+X355+AB355+AF355+AJ355+AN355+AR355)</f>
        <v>470</v>
      </c>
      <c r="D355" s="41">
        <f>(G355+K355+O355+S355+W355+AA355+AE355+AI355+AM355+AQ355)-(J354+N354+R354+V354+Z354+AD354+AH354+AL354+AP354+AT354)</f>
        <v>0</v>
      </c>
      <c r="E355" s="41">
        <f>J355+N355+R355+V355+Z355+AD355+AH355+AL355+AP355+AT355</f>
        <v>0</v>
      </c>
      <c r="F355" s="40" t="str">
        <f>IF(AND(E355&lt;0.005,E354&gt;=0.005),A355,"")</f>
        <v/>
      </c>
      <c r="G355" s="41">
        <f>J354*(1+H$4/12)</f>
        <v>0</v>
      </c>
      <c r="H355" s="41">
        <f>MAX(0,G355-I$4)</f>
        <v>0</v>
      </c>
      <c r="I355" s="41">
        <f>H355</f>
        <v>0</v>
      </c>
      <c r="J355" s="41">
        <f>MAX(0,MIN(H355,I355-$C355))</f>
        <v>0</v>
      </c>
      <c r="K355" s="41">
        <f>N354*(1+L$4/12)</f>
        <v>0</v>
      </c>
      <c r="L355" s="41">
        <f>MAX(0,K355-M$4)</f>
        <v>0</v>
      </c>
      <c r="M355" s="41">
        <f>I355+L355</f>
        <v>0</v>
      </c>
      <c r="N355" s="41">
        <f>MAX(0,MIN(L355,M355-$C355))</f>
        <v>0</v>
      </c>
      <c r="O355" s="41">
        <f>R354*(1+P$4/12)</f>
        <v>0</v>
      </c>
      <c r="P355" s="41">
        <f>MAX(0,O355-Q$4)</f>
        <v>0</v>
      </c>
      <c r="Q355" s="41">
        <f>M355+P355</f>
        <v>0</v>
      </c>
      <c r="R355" s="41">
        <f>MAX(0,MIN(P355,Q355-$C355))</f>
        <v>0</v>
      </c>
      <c r="S355" s="41">
        <f>V354*(1+T$4/12)</f>
        <v>0</v>
      </c>
      <c r="T355" s="41">
        <f>MAX(0,S355-U$4)</f>
        <v>0</v>
      </c>
      <c r="U355" s="41">
        <f>Q355+T355</f>
        <v>0</v>
      </c>
      <c r="V355" s="41">
        <f>MAX(0,MIN(T355,U355-$C355))</f>
        <v>0</v>
      </c>
      <c r="W355" s="41">
        <f>Z354*(1+X$4/12)</f>
        <v>0</v>
      </c>
      <c r="X355" s="41">
        <f>MAX(0,W355-Y$4)</f>
        <v>0</v>
      </c>
      <c r="Y355" s="41">
        <f>U355+X355</f>
        <v>0</v>
      </c>
      <c r="Z355" s="41">
        <f>MAX(0,MIN(X355,Y355-$C355))</f>
        <v>0</v>
      </c>
      <c r="AA355" s="41">
        <f>AD354*(1+AB$4/12)</f>
        <v>0</v>
      </c>
      <c r="AB355" s="41">
        <f>MAX(0,AA355-AC$4)</f>
        <v>0</v>
      </c>
      <c r="AC355" s="41">
        <f>Y355+AB355</f>
        <v>0</v>
      </c>
      <c r="AD355" s="41">
        <f>MAX(0,MIN(AB355,AC355-$C355))</f>
        <v>0</v>
      </c>
      <c r="AE355" s="41">
        <f>AH354*(1+AF$4/12)</f>
        <v>0</v>
      </c>
      <c r="AF355" s="41">
        <f>MAX(0,AE355-AG$4)</f>
        <v>0</v>
      </c>
      <c r="AG355" s="41">
        <f>AC355+AF355</f>
        <v>0</v>
      </c>
      <c r="AH355" s="41">
        <f>MAX(0,MIN(AF355,AG355-$C355))</f>
        <v>0</v>
      </c>
      <c r="AI355" s="41">
        <f>AL354*(1+AJ$4/12)</f>
        <v>0</v>
      </c>
      <c r="AJ355" s="41">
        <f>MAX(0,AI355-AK$4)</f>
        <v>0</v>
      </c>
      <c r="AK355" s="41">
        <f>AG355+AJ355</f>
        <v>0</v>
      </c>
      <c r="AL355" s="41">
        <f>MAX(0,MIN(AJ355,AK355-$C355))</f>
        <v>0</v>
      </c>
      <c r="AM355" s="41">
        <f>AP354*(1+AN$4/12)</f>
        <v>0</v>
      </c>
      <c r="AN355" s="41">
        <f>MAX(0,AM355-AO$4)</f>
        <v>0</v>
      </c>
      <c r="AO355" s="41">
        <f>AK355+AN355</f>
        <v>0</v>
      </c>
      <c r="AP355" s="41">
        <f>MAX(0,MIN(AN355,AO355-$C355))</f>
        <v>0</v>
      </c>
      <c r="AQ355" s="41">
        <f>AT354*(1+AR$4/12)</f>
        <v>0</v>
      </c>
      <c r="AR355" s="41">
        <f>MAX(0,AQ355-AS$4)</f>
        <v>0</v>
      </c>
      <c r="AS355" s="41">
        <f>AO355+AR355</f>
        <v>0</v>
      </c>
      <c r="AT355" s="41">
        <f>MAX(0,MIN(AR355,AS355-$C355))</f>
        <v>0</v>
      </c>
    </row>
    <row r="356">
      <c r="A356" s="40" t="n">
        <v>350</v>
      </c>
      <c r="B356" s="40" t="str">
        <f>CHOOSE(MONTH(EDATE('4 Дългове'!$D$20,A356-1)),"януари","февруари","март","април","май","юни","юли","август","септември","октомври","ноември","декември")&amp;" "&amp;YEAR(EDATE('4 Дългове'!$D$20,A356-1))&amp;" г."</f>
        <v>декември 2055 г.</v>
      </c>
      <c r="C356" s="41">
        <f>$C$4-(G356+K356+O356+S356+W356+AA356+AE356+AI356+AM356+AQ356)+(H356+L356+P356+T356+X356+AB356+AF356+AJ356+AN356+AR356)</f>
        <v>470</v>
      </c>
      <c r="D356" s="41">
        <f>(G356+K356+O356+S356+W356+AA356+AE356+AI356+AM356+AQ356)-(J355+N355+R355+V355+Z355+AD355+AH355+AL355+AP355+AT355)</f>
        <v>0</v>
      </c>
      <c r="E356" s="41">
        <f>J356+N356+R356+V356+Z356+AD356+AH356+AL356+AP356+AT356</f>
        <v>0</v>
      </c>
      <c r="F356" s="40" t="str">
        <f>IF(AND(E356&lt;0.005,E355&gt;=0.005),A356,"")</f>
        <v/>
      </c>
      <c r="G356" s="41">
        <f>J355*(1+H$4/12)</f>
        <v>0</v>
      </c>
      <c r="H356" s="41">
        <f>MAX(0,G356-I$4)</f>
        <v>0</v>
      </c>
      <c r="I356" s="41">
        <f>H356</f>
        <v>0</v>
      </c>
      <c r="J356" s="41">
        <f>MAX(0,MIN(H356,I356-$C356))</f>
        <v>0</v>
      </c>
      <c r="K356" s="41">
        <f>N355*(1+L$4/12)</f>
        <v>0</v>
      </c>
      <c r="L356" s="41">
        <f>MAX(0,K356-M$4)</f>
        <v>0</v>
      </c>
      <c r="M356" s="41">
        <f>I356+L356</f>
        <v>0</v>
      </c>
      <c r="N356" s="41">
        <f>MAX(0,MIN(L356,M356-$C356))</f>
        <v>0</v>
      </c>
      <c r="O356" s="41">
        <f>R355*(1+P$4/12)</f>
        <v>0</v>
      </c>
      <c r="P356" s="41">
        <f>MAX(0,O356-Q$4)</f>
        <v>0</v>
      </c>
      <c r="Q356" s="41">
        <f>M356+P356</f>
        <v>0</v>
      </c>
      <c r="R356" s="41">
        <f>MAX(0,MIN(P356,Q356-$C356))</f>
        <v>0</v>
      </c>
      <c r="S356" s="41">
        <f>V355*(1+T$4/12)</f>
        <v>0</v>
      </c>
      <c r="T356" s="41">
        <f>MAX(0,S356-U$4)</f>
        <v>0</v>
      </c>
      <c r="U356" s="41">
        <f>Q356+T356</f>
        <v>0</v>
      </c>
      <c r="V356" s="41">
        <f>MAX(0,MIN(T356,U356-$C356))</f>
        <v>0</v>
      </c>
      <c r="W356" s="41">
        <f>Z355*(1+X$4/12)</f>
        <v>0</v>
      </c>
      <c r="X356" s="41">
        <f>MAX(0,W356-Y$4)</f>
        <v>0</v>
      </c>
      <c r="Y356" s="41">
        <f>U356+X356</f>
        <v>0</v>
      </c>
      <c r="Z356" s="41">
        <f>MAX(0,MIN(X356,Y356-$C356))</f>
        <v>0</v>
      </c>
      <c r="AA356" s="41">
        <f>AD355*(1+AB$4/12)</f>
        <v>0</v>
      </c>
      <c r="AB356" s="41">
        <f>MAX(0,AA356-AC$4)</f>
        <v>0</v>
      </c>
      <c r="AC356" s="41">
        <f>Y356+AB356</f>
        <v>0</v>
      </c>
      <c r="AD356" s="41">
        <f>MAX(0,MIN(AB356,AC356-$C356))</f>
        <v>0</v>
      </c>
      <c r="AE356" s="41">
        <f>AH355*(1+AF$4/12)</f>
        <v>0</v>
      </c>
      <c r="AF356" s="41">
        <f>MAX(0,AE356-AG$4)</f>
        <v>0</v>
      </c>
      <c r="AG356" s="41">
        <f>AC356+AF356</f>
        <v>0</v>
      </c>
      <c r="AH356" s="41">
        <f>MAX(0,MIN(AF356,AG356-$C356))</f>
        <v>0</v>
      </c>
      <c r="AI356" s="41">
        <f>AL355*(1+AJ$4/12)</f>
        <v>0</v>
      </c>
      <c r="AJ356" s="41">
        <f>MAX(0,AI356-AK$4)</f>
        <v>0</v>
      </c>
      <c r="AK356" s="41">
        <f>AG356+AJ356</f>
        <v>0</v>
      </c>
      <c r="AL356" s="41">
        <f>MAX(0,MIN(AJ356,AK356-$C356))</f>
        <v>0</v>
      </c>
      <c r="AM356" s="41">
        <f>AP355*(1+AN$4/12)</f>
        <v>0</v>
      </c>
      <c r="AN356" s="41">
        <f>MAX(0,AM356-AO$4)</f>
        <v>0</v>
      </c>
      <c r="AO356" s="41">
        <f>AK356+AN356</f>
        <v>0</v>
      </c>
      <c r="AP356" s="41">
        <f>MAX(0,MIN(AN356,AO356-$C356))</f>
        <v>0</v>
      </c>
      <c r="AQ356" s="41">
        <f>AT355*(1+AR$4/12)</f>
        <v>0</v>
      </c>
      <c r="AR356" s="41">
        <f>MAX(0,AQ356-AS$4)</f>
        <v>0</v>
      </c>
      <c r="AS356" s="41">
        <f>AO356+AR356</f>
        <v>0</v>
      </c>
      <c r="AT356" s="41">
        <f>MAX(0,MIN(AR356,AS356-$C356))</f>
        <v>0</v>
      </c>
    </row>
    <row r="357">
      <c r="A357" s="40" t="n">
        <v>351</v>
      </c>
      <c r="B357" s="40" t="str">
        <f>CHOOSE(MONTH(EDATE('4 Дългове'!$D$20,A357-1)),"януари","февруари","март","април","май","юни","юли","август","септември","октомври","ноември","декември")&amp;" "&amp;YEAR(EDATE('4 Дългове'!$D$20,A357-1))&amp;" г."</f>
        <v>януари 2056 г.</v>
      </c>
      <c r="C357" s="41">
        <f>$C$4-(G357+K357+O357+S357+W357+AA357+AE357+AI357+AM357+AQ357)+(H357+L357+P357+T357+X357+AB357+AF357+AJ357+AN357+AR357)</f>
        <v>470</v>
      </c>
      <c r="D357" s="41">
        <f>(G357+K357+O357+S357+W357+AA357+AE357+AI357+AM357+AQ357)-(J356+N356+R356+V356+Z356+AD356+AH356+AL356+AP356+AT356)</f>
        <v>0</v>
      </c>
      <c r="E357" s="41">
        <f>J357+N357+R357+V357+Z357+AD357+AH357+AL357+AP357+AT357</f>
        <v>0</v>
      </c>
      <c r="F357" s="40" t="str">
        <f>IF(AND(E357&lt;0.005,E356&gt;=0.005),A357,"")</f>
        <v/>
      </c>
      <c r="G357" s="41">
        <f>J356*(1+H$4/12)</f>
        <v>0</v>
      </c>
      <c r="H357" s="41">
        <f>MAX(0,G357-I$4)</f>
        <v>0</v>
      </c>
      <c r="I357" s="41">
        <f>H357</f>
        <v>0</v>
      </c>
      <c r="J357" s="41">
        <f>MAX(0,MIN(H357,I357-$C357))</f>
        <v>0</v>
      </c>
      <c r="K357" s="41">
        <f>N356*(1+L$4/12)</f>
        <v>0</v>
      </c>
      <c r="L357" s="41">
        <f>MAX(0,K357-M$4)</f>
        <v>0</v>
      </c>
      <c r="M357" s="41">
        <f>I357+L357</f>
        <v>0</v>
      </c>
      <c r="N357" s="41">
        <f>MAX(0,MIN(L357,M357-$C357))</f>
        <v>0</v>
      </c>
      <c r="O357" s="41">
        <f>R356*(1+P$4/12)</f>
        <v>0</v>
      </c>
      <c r="P357" s="41">
        <f>MAX(0,O357-Q$4)</f>
        <v>0</v>
      </c>
      <c r="Q357" s="41">
        <f>M357+P357</f>
        <v>0</v>
      </c>
      <c r="R357" s="41">
        <f>MAX(0,MIN(P357,Q357-$C357))</f>
        <v>0</v>
      </c>
      <c r="S357" s="41">
        <f>V356*(1+T$4/12)</f>
        <v>0</v>
      </c>
      <c r="T357" s="41">
        <f>MAX(0,S357-U$4)</f>
        <v>0</v>
      </c>
      <c r="U357" s="41">
        <f>Q357+T357</f>
        <v>0</v>
      </c>
      <c r="V357" s="41">
        <f>MAX(0,MIN(T357,U357-$C357))</f>
        <v>0</v>
      </c>
      <c r="W357" s="41">
        <f>Z356*(1+X$4/12)</f>
        <v>0</v>
      </c>
      <c r="X357" s="41">
        <f>MAX(0,W357-Y$4)</f>
        <v>0</v>
      </c>
      <c r="Y357" s="41">
        <f>U357+X357</f>
        <v>0</v>
      </c>
      <c r="Z357" s="41">
        <f>MAX(0,MIN(X357,Y357-$C357))</f>
        <v>0</v>
      </c>
      <c r="AA357" s="41">
        <f>AD356*(1+AB$4/12)</f>
        <v>0</v>
      </c>
      <c r="AB357" s="41">
        <f>MAX(0,AA357-AC$4)</f>
        <v>0</v>
      </c>
      <c r="AC357" s="41">
        <f>Y357+AB357</f>
        <v>0</v>
      </c>
      <c r="AD357" s="41">
        <f>MAX(0,MIN(AB357,AC357-$C357))</f>
        <v>0</v>
      </c>
      <c r="AE357" s="41">
        <f>AH356*(1+AF$4/12)</f>
        <v>0</v>
      </c>
      <c r="AF357" s="41">
        <f>MAX(0,AE357-AG$4)</f>
        <v>0</v>
      </c>
      <c r="AG357" s="41">
        <f>AC357+AF357</f>
        <v>0</v>
      </c>
      <c r="AH357" s="41">
        <f>MAX(0,MIN(AF357,AG357-$C357))</f>
        <v>0</v>
      </c>
      <c r="AI357" s="41">
        <f>AL356*(1+AJ$4/12)</f>
        <v>0</v>
      </c>
      <c r="AJ357" s="41">
        <f>MAX(0,AI357-AK$4)</f>
        <v>0</v>
      </c>
      <c r="AK357" s="41">
        <f>AG357+AJ357</f>
        <v>0</v>
      </c>
      <c r="AL357" s="41">
        <f>MAX(0,MIN(AJ357,AK357-$C357))</f>
        <v>0</v>
      </c>
      <c r="AM357" s="41">
        <f>AP356*(1+AN$4/12)</f>
        <v>0</v>
      </c>
      <c r="AN357" s="41">
        <f>MAX(0,AM357-AO$4)</f>
        <v>0</v>
      </c>
      <c r="AO357" s="41">
        <f>AK357+AN357</f>
        <v>0</v>
      </c>
      <c r="AP357" s="41">
        <f>MAX(0,MIN(AN357,AO357-$C357))</f>
        <v>0</v>
      </c>
      <c r="AQ357" s="41">
        <f>AT356*(1+AR$4/12)</f>
        <v>0</v>
      </c>
      <c r="AR357" s="41">
        <f>MAX(0,AQ357-AS$4)</f>
        <v>0</v>
      </c>
      <c r="AS357" s="41">
        <f>AO357+AR357</f>
        <v>0</v>
      </c>
      <c r="AT357" s="41">
        <f>MAX(0,MIN(AR357,AS357-$C357))</f>
        <v>0</v>
      </c>
    </row>
    <row r="358">
      <c r="A358" s="40" t="n">
        <v>352</v>
      </c>
      <c r="B358" s="40" t="str">
        <f>CHOOSE(MONTH(EDATE('4 Дългове'!$D$20,A358-1)),"януари","февруари","март","април","май","юни","юли","август","септември","октомври","ноември","декември")&amp;" "&amp;YEAR(EDATE('4 Дългове'!$D$20,A358-1))&amp;" г."</f>
        <v>февруари 2056 г.</v>
      </c>
      <c r="C358" s="41">
        <f>$C$4-(G358+K358+O358+S358+W358+AA358+AE358+AI358+AM358+AQ358)+(H358+L358+P358+T358+X358+AB358+AF358+AJ358+AN358+AR358)</f>
        <v>470</v>
      </c>
      <c r="D358" s="41">
        <f>(G358+K358+O358+S358+W358+AA358+AE358+AI358+AM358+AQ358)-(J357+N357+R357+V357+Z357+AD357+AH357+AL357+AP357+AT357)</f>
        <v>0</v>
      </c>
      <c r="E358" s="41">
        <f>J358+N358+R358+V358+Z358+AD358+AH358+AL358+AP358+AT358</f>
        <v>0</v>
      </c>
      <c r="F358" s="40" t="str">
        <f>IF(AND(E358&lt;0.005,E357&gt;=0.005),A358,"")</f>
        <v/>
      </c>
      <c r="G358" s="41">
        <f>J357*(1+H$4/12)</f>
        <v>0</v>
      </c>
      <c r="H358" s="41">
        <f>MAX(0,G358-I$4)</f>
        <v>0</v>
      </c>
      <c r="I358" s="41">
        <f>H358</f>
        <v>0</v>
      </c>
      <c r="J358" s="41">
        <f>MAX(0,MIN(H358,I358-$C358))</f>
        <v>0</v>
      </c>
      <c r="K358" s="41">
        <f>N357*(1+L$4/12)</f>
        <v>0</v>
      </c>
      <c r="L358" s="41">
        <f>MAX(0,K358-M$4)</f>
        <v>0</v>
      </c>
      <c r="M358" s="41">
        <f>I358+L358</f>
        <v>0</v>
      </c>
      <c r="N358" s="41">
        <f>MAX(0,MIN(L358,M358-$C358))</f>
        <v>0</v>
      </c>
      <c r="O358" s="41">
        <f>R357*(1+P$4/12)</f>
        <v>0</v>
      </c>
      <c r="P358" s="41">
        <f>MAX(0,O358-Q$4)</f>
        <v>0</v>
      </c>
      <c r="Q358" s="41">
        <f>M358+P358</f>
        <v>0</v>
      </c>
      <c r="R358" s="41">
        <f>MAX(0,MIN(P358,Q358-$C358))</f>
        <v>0</v>
      </c>
      <c r="S358" s="41">
        <f>V357*(1+T$4/12)</f>
        <v>0</v>
      </c>
      <c r="T358" s="41">
        <f>MAX(0,S358-U$4)</f>
        <v>0</v>
      </c>
      <c r="U358" s="41">
        <f>Q358+T358</f>
        <v>0</v>
      </c>
      <c r="V358" s="41">
        <f>MAX(0,MIN(T358,U358-$C358))</f>
        <v>0</v>
      </c>
      <c r="W358" s="41">
        <f>Z357*(1+X$4/12)</f>
        <v>0</v>
      </c>
      <c r="X358" s="41">
        <f>MAX(0,W358-Y$4)</f>
        <v>0</v>
      </c>
      <c r="Y358" s="41">
        <f>U358+X358</f>
        <v>0</v>
      </c>
      <c r="Z358" s="41">
        <f>MAX(0,MIN(X358,Y358-$C358))</f>
        <v>0</v>
      </c>
      <c r="AA358" s="41">
        <f>AD357*(1+AB$4/12)</f>
        <v>0</v>
      </c>
      <c r="AB358" s="41">
        <f>MAX(0,AA358-AC$4)</f>
        <v>0</v>
      </c>
      <c r="AC358" s="41">
        <f>Y358+AB358</f>
        <v>0</v>
      </c>
      <c r="AD358" s="41">
        <f>MAX(0,MIN(AB358,AC358-$C358))</f>
        <v>0</v>
      </c>
      <c r="AE358" s="41">
        <f>AH357*(1+AF$4/12)</f>
        <v>0</v>
      </c>
      <c r="AF358" s="41">
        <f>MAX(0,AE358-AG$4)</f>
        <v>0</v>
      </c>
      <c r="AG358" s="41">
        <f>AC358+AF358</f>
        <v>0</v>
      </c>
      <c r="AH358" s="41">
        <f>MAX(0,MIN(AF358,AG358-$C358))</f>
        <v>0</v>
      </c>
      <c r="AI358" s="41">
        <f>AL357*(1+AJ$4/12)</f>
        <v>0</v>
      </c>
      <c r="AJ358" s="41">
        <f>MAX(0,AI358-AK$4)</f>
        <v>0</v>
      </c>
      <c r="AK358" s="41">
        <f>AG358+AJ358</f>
        <v>0</v>
      </c>
      <c r="AL358" s="41">
        <f>MAX(0,MIN(AJ358,AK358-$C358))</f>
        <v>0</v>
      </c>
      <c r="AM358" s="41">
        <f>AP357*(1+AN$4/12)</f>
        <v>0</v>
      </c>
      <c r="AN358" s="41">
        <f>MAX(0,AM358-AO$4)</f>
        <v>0</v>
      </c>
      <c r="AO358" s="41">
        <f>AK358+AN358</f>
        <v>0</v>
      </c>
      <c r="AP358" s="41">
        <f>MAX(0,MIN(AN358,AO358-$C358))</f>
        <v>0</v>
      </c>
      <c r="AQ358" s="41">
        <f>AT357*(1+AR$4/12)</f>
        <v>0</v>
      </c>
      <c r="AR358" s="41">
        <f>MAX(0,AQ358-AS$4)</f>
        <v>0</v>
      </c>
      <c r="AS358" s="41">
        <f>AO358+AR358</f>
        <v>0</v>
      </c>
      <c r="AT358" s="41">
        <f>MAX(0,MIN(AR358,AS358-$C358))</f>
        <v>0</v>
      </c>
    </row>
    <row r="359">
      <c r="A359" s="40" t="n">
        <v>353</v>
      </c>
      <c r="B359" s="40" t="str">
        <f>CHOOSE(MONTH(EDATE('4 Дългове'!$D$20,A359-1)),"януари","февруари","март","април","май","юни","юли","август","септември","октомври","ноември","декември")&amp;" "&amp;YEAR(EDATE('4 Дългове'!$D$20,A359-1))&amp;" г."</f>
        <v>март 2056 г.</v>
      </c>
      <c r="C359" s="41">
        <f>$C$4-(G359+K359+O359+S359+W359+AA359+AE359+AI359+AM359+AQ359)+(H359+L359+P359+T359+X359+AB359+AF359+AJ359+AN359+AR359)</f>
        <v>470</v>
      </c>
      <c r="D359" s="41">
        <f>(G359+K359+O359+S359+W359+AA359+AE359+AI359+AM359+AQ359)-(J358+N358+R358+V358+Z358+AD358+AH358+AL358+AP358+AT358)</f>
        <v>0</v>
      </c>
      <c r="E359" s="41">
        <f>J359+N359+R359+V359+Z359+AD359+AH359+AL359+AP359+AT359</f>
        <v>0</v>
      </c>
      <c r="F359" s="40" t="str">
        <f>IF(AND(E359&lt;0.005,E358&gt;=0.005),A359,"")</f>
        <v/>
      </c>
      <c r="G359" s="41">
        <f>J358*(1+H$4/12)</f>
        <v>0</v>
      </c>
      <c r="H359" s="41">
        <f>MAX(0,G359-I$4)</f>
        <v>0</v>
      </c>
      <c r="I359" s="41">
        <f>H359</f>
        <v>0</v>
      </c>
      <c r="J359" s="41">
        <f>MAX(0,MIN(H359,I359-$C359))</f>
        <v>0</v>
      </c>
      <c r="K359" s="41">
        <f>N358*(1+L$4/12)</f>
        <v>0</v>
      </c>
      <c r="L359" s="41">
        <f>MAX(0,K359-M$4)</f>
        <v>0</v>
      </c>
      <c r="M359" s="41">
        <f>I359+L359</f>
        <v>0</v>
      </c>
      <c r="N359" s="41">
        <f>MAX(0,MIN(L359,M359-$C359))</f>
        <v>0</v>
      </c>
      <c r="O359" s="41">
        <f>R358*(1+P$4/12)</f>
        <v>0</v>
      </c>
      <c r="P359" s="41">
        <f>MAX(0,O359-Q$4)</f>
        <v>0</v>
      </c>
      <c r="Q359" s="41">
        <f>M359+P359</f>
        <v>0</v>
      </c>
      <c r="R359" s="41">
        <f>MAX(0,MIN(P359,Q359-$C359))</f>
        <v>0</v>
      </c>
      <c r="S359" s="41">
        <f>V358*(1+T$4/12)</f>
        <v>0</v>
      </c>
      <c r="T359" s="41">
        <f>MAX(0,S359-U$4)</f>
        <v>0</v>
      </c>
      <c r="U359" s="41">
        <f>Q359+T359</f>
        <v>0</v>
      </c>
      <c r="V359" s="41">
        <f>MAX(0,MIN(T359,U359-$C359))</f>
        <v>0</v>
      </c>
      <c r="W359" s="41">
        <f>Z358*(1+X$4/12)</f>
        <v>0</v>
      </c>
      <c r="X359" s="41">
        <f>MAX(0,W359-Y$4)</f>
        <v>0</v>
      </c>
      <c r="Y359" s="41">
        <f>U359+X359</f>
        <v>0</v>
      </c>
      <c r="Z359" s="41">
        <f>MAX(0,MIN(X359,Y359-$C359))</f>
        <v>0</v>
      </c>
      <c r="AA359" s="41">
        <f>AD358*(1+AB$4/12)</f>
        <v>0</v>
      </c>
      <c r="AB359" s="41">
        <f>MAX(0,AA359-AC$4)</f>
        <v>0</v>
      </c>
      <c r="AC359" s="41">
        <f>Y359+AB359</f>
        <v>0</v>
      </c>
      <c r="AD359" s="41">
        <f>MAX(0,MIN(AB359,AC359-$C359))</f>
        <v>0</v>
      </c>
      <c r="AE359" s="41">
        <f>AH358*(1+AF$4/12)</f>
        <v>0</v>
      </c>
      <c r="AF359" s="41">
        <f>MAX(0,AE359-AG$4)</f>
        <v>0</v>
      </c>
      <c r="AG359" s="41">
        <f>AC359+AF359</f>
        <v>0</v>
      </c>
      <c r="AH359" s="41">
        <f>MAX(0,MIN(AF359,AG359-$C359))</f>
        <v>0</v>
      </c>
      <c r="AI359" s="41">
        <f>AL358*(1+AJ$4/12)</f>
        <v>0</v>
      </c>
      <c r="AJ359" s="41">
        <f>MAX(0,AI359-AK$4)</f>
        <v>0</v>
      </c>
      <c r="AK359" s="41">
        <f>AG359+AJ359</f>
        <v>0</v>
      </c>
      <c r="AL359" s="41">
        <f>MAX(0,MIN(AJ359,AK359-$C359))</f>
        <v>0</v>
      </c>
      <c r="AM359" s="41">
        <f>AP358*(1+AN$4/12)</f>
        <v>0</v>
      </c>
      <c r="AN359" s="41">
        <f>MAX(0,AM359-AO$4)</f>
        <v>0</v>
      </c>
      <c r="AO359" s="41">
        <f>AK359+AN359</f>
        <v>0</v>
      </c>
      <c r="AP359" s="41">
        <f>MAX(0,MIN(AN359,AO359-$C359))</f>
        <v>0</v>
      </c>
      <c r="AQ359" s="41">
        <f>AT358*(1+AR$4/12)</f>
        <v>0</v>
      </c>
      <c r="AR359" s="41">
        <f>MAX(0,AQ359-AS$4)</f>
        <v>0</v>
      </c>
      <c r="AS359" s="41">
        <f>AO359+AR359</f>
        <v>0</v>
      </c>
      <c r="AT359" s="41">
        <f>MAX(0,MIN(AR359,AS359-$C359))</f>
        <v>0</v>
      </c>
    </row>
    <row r="360">
      <c r="A360" s="40" t="n">
        <v>354</v>
      </c>
      <c r="B360" s="40" t="str">
        <f>CHOOSE(MONTH(EDATE('4 Дългове'!$D$20,A360-1)),"януари","февруари","март","април","май","юни","юли","август","септември","октомври","ноември","декември")&amp;" "&amp;YEAR(EDATE('4 Дългове'!$D$20,A360-1))&amp;" г."</f>
        <v>април 2056 г.</v>
      </c>
      <c r="C360" s="41">
        <f>$C$4-(G360+K360+O360+S360+W360+AA360+AE360+AI360+AM360+AQ360)+(H360+L360+P360+T360+X360+AB360+AF360+AJ360+AN360+AR360)</f>
        <v>470</v>
      </c>
      <c r="D360" s="41">
        <f>(G360+K360+O360+S360+W360+AA360+AE360+AI360+AM360+AQ360)-(J359+N359+R359+V359+Z359+AD359+AH359+AL359+AP359+AT359)</f>
        <v>0</v>
      </c>
      <c r="E360" s="41">
        <f>J360+N360+R360+V360+Z360+AD360+AH360+AL360+AP360+AT360</f>
        <v>0</v>
      </c>
      <c r="F360" s="40" t="str">
        <f>IF(AND(E360&lt;0.005,E359&gt;=0.005),A360,"")</f>
        <v/>
      </c>
      <c r="G360" s="41">
        <f>J359*(1+H$4/12)</f>
        <v>0</v>
      </c>
      <c r="H360" s="41">
        <f>MAX(0,G360-I$4)</f>
        <v>0</v>
      </c>
      <c r="I360" s="41">
        <f>H360</f>
        <v>0</v>
      </c>
      <c r="J360" s="41">
        <f>MAX(0,MIN(H360,I360-$C360))</f>
        <v>0</v>
      </c>
      <c r="K360" s="41">
        <f>N359*(1+L$4/12)</f>
        <v>0</v>
      </c>
      <c r="L360" s="41">
        <f>MAX(0,K360-M$4)</f>
        <v>0</v>
      </c>
      <c r="M360" s="41">
        <f>I360+L360</f>
        <v>0</v>
      </c>
      <c r="N360" s="41">
        <f>MAX(0,MIN(L360,M360-$C360))</f>
        <v>0</v>
      </c>
      <c r="O360" s="41">
        <f>R359*(1+P$4/12)</f>
        <v>0</v>
      </c>
      <c r="P360" s="41">
        <f>MAX(0,O360-Q$4)</f>
        <v>0</v>
      </c>
      <c r="Q360" s="41">
        <f>M360+P360</f>
        <v>0</v>
      </c>
      <c r="R360" s="41">
        <f>MAX(0,MIN(P360,Q360-$C360))</f>
        <v>0</v>
      </c>
      <c r="S360" s="41">
        <f>V359*(1+T$4/12)</f>
        <v>0</v>
      </c>
      <c r="T360" s="41">
        <f>MAX(0,S360-U$4)</f>
        <v>0</v>
      </c>
      <c r="U360" s="41">
        <f>Q360+T360</f>
        <v>0</v>
      </c>
      <c r="V360" s="41">
        <f>MAX(0,MIN(T360,U360-$C360))</f>
        <v>0</v>
      </c>
      <c r="W360" s="41">
        <f>Z359*(1+X$4/12)</f>
        <v>0</v>
      </c>
      <c r="X360" s="41">
        <f>MAX(0,W360-Y$4)</f>
        <v>0</v>
      </c>
      <c r="Y360" s="41">
        <f>U360+X360</f>
        <v>0</v>
      </c>
      <c r="Z360" s="41">
        <f>MAX(0,MIN(X360,Y360-$C360))</f>
        <v>0</v>
      </c>
      <c r="AA360" s="41">
        <f>AD359*(1+AB$4/12)</f>
        <v>0</v>
      </c>
      <c r="AB360" s="41">
        <f>MAX(0,AA360-AC$4)</f>
        <v>0</v>
      </c>
      <c r="AC360" s="41">
        <f>Y360+AB360</f>
        <v>0</v>
      </c>
      <c r="AD360" s="41">
        <f>MAX(0,MIN(AB360,AC360-$C360))</f>
        <v>0</v>
      </c>
      <c r="AE360" s="41">
        <f>AH359*(1+AF$4/12)</f>
        <v>0</v>
      </c>
      <c r="AF360" s="41">
        <f>MAX(0,AE360-AG$4)</f>
        <v>0</v>
      </c>
      <c r="AG360" s="41">
        <f>AC360+AF360</f>
        <v>0</v>
      </c>
      <c r="AH360" s="41">
        <f>MAX(0,MIN(AF360,AG360-$C360))</f>
        <v>0</v>
      </c>
      <c r="AI360" s="41">
        <f>AL359*(1+AJ$4/12)</f>
        <v>0</v>
      </c>
      <c r="AJ360" s="41">
        <f>MAX(0,AI360-AK$4)</f>
        <v>0</v>
      </c>
      <c r="AK360" s="41">
        <f>AG360+AJ360</f>
        <v>0</v>
      </c>
      <c r="AL360" s="41">
        <f>MAX(0,MIN(AJ360,AK360-$C360))</f>
        <v>0</v>
      </c>
      <c r="AM360" s="41">
        <f>AP359*(1+AN$4/12)</f>
        <v>0</v>
      </c>
      <c r="AN360" s="41">
        <f>MAX(0,AM360-AO$4)</f>
        <v>0</v>
      </c>
      <c r="AO360" s="41">
        <f>AK360+AN360</f>
        <v>0</v>
      </c>
      <c r="AP360" s="41">
        <f>MAX(0,MIN(AN360,AO360-$C360))</f>
        <v>0</v>
      </c>
      <c r="AQ360" s="41">
        <f>AT359*(1+AR$4/12)</f>
        <v>0</v>
      </c>
      <c r="AR360" s="41">
        <f>MAX(0,AQ360-AS$4)</f>
        <v>0</v>
      </c>
      <c r="AS360" s="41">
        <f>AO360+AR360</f>
        <v>0</v>
      </c>
      <c r="AT360" s="41">
        <f>MAX(0,MIN(AR360,AS360-$C360))</f>
        <v>0</v>
      </c>
    </row>
    <row r="361">
      <c r="A361" s="40" t="n">
        <v>355</v>
      </c>
      <c r="B361" s="40" t="str">
        <f>CHOOSE(MONTH(EDATE('4 Дългове'!$D$20,A361-1)),"януари","февруари","март","април","май","юни","юли","август","септември","октомври","ноември","декември")&amp;" "&amp;YEAR(EDATE('4 Дългове'!$D$20,A361-1))&amp;" г."</f>
        <v>май 2056 г.</v>
      </c>
      <c r="C361" s="41">
        <f>$C$4-(G361+K361+O361+S361+W361+AA361+AE361+AI361+AM361+AQ361)+(H361+L361+P361+T361+X361+AB361+AF361+AJ361+AN361+AR361)</f>
        <v>470</v>
      </c>
      <c r="D361" s="41">
        <f>(G361+K361+O361+S361+W361+AA361+AE361+AI361+AM361+AQ361)-(J360+N360+R360+V360+Z360+AD360+AH360+AL360+AP360+AT360)</f>
        <v>0</v>
      </c>
      <c r="E361" s="41">
        <f>J361+N361+R361+V361+Z361+AD361+AH361+AL361+AP361+AT361</f>
        <v>0</v>
      </c>
      <c r="F361" s="40" t="str">
        <f>IF(AND(E361&lt;0.005,E360&gt;=0.005),A361,"")</f>
        <v/>
      </c>
      <c r="G361" s="41">
        <f>J360*(1+H$4/12)</f>
        <v>0</v>
      </c>
      <c r="H361" s="41">
        <f>MAX(0,G361-I$4)</f>
        <v>0</v>
      </c>
      <c r="I361" s="41">
        <f>H361</f>
        <v>0</v>
      </c>
      <c r="J361" s="41">
        <f>MAX(0,MIN(H361,I361-$C361))</f>
        <v>0</v>
      </c>
      <c r="K361" s="41">
        <f>N360*(1+L$4/12)</f>
        <v>0</v>
      </c>
      <c r="L361" s="41">
        <f>MAX(0,K361-M$4)</f>
        <v>0</v>
      </c>
      <c r="M361" s="41">
        <f>I361+L361</f>
        <v>0</v>
      </c>
      <c r="N361" s="41">
        <f>MAX(0,MIN(L361,M361-$C361))</f>
        <v>0</v>
      </c>
      <c r="O361" s="41">
        <f>R360*(1+P$4/12)</f>
        <v>0</v>
      </c>
      <c r="P361" s="41">
        <f>MAX(0,O361-Q$4)</f>
        <v>0</v>
      </c>
      <c r="Q361" s="41">
        <f>M361+P361</f>
        <v>0</v>
      </c>
      <c r="R361" s="41">
        <f>MAX(0,MIN(P361,Q361-$C361))</f>
        <v>0</v>
      </c>
      <c r="S361" s="41">
        <f>V360*(1+T$4/12)</f>
        <v>0</v>
      </c>
      <c r="T361" s="41">
        <f>MAX(0,S361-U$4)</f>
        <v>0</v>
      </c>
      <c r="U361" s="41">
        <f>Q361+T361</f>
        <v>0</v>
      </c>
      <c r="V361" s="41">
        <f>MAX(0,MIN(T361,U361-$C361))</f>
        <v>0</v>
      </c>
      <c r="W361" s="41">
        <f>Z360*(1+X$4/12)</f>
        <v>0</v>
      </c>
      <c r="X361" s="41">
        <f>MAX(0,W361-Y$4)</f>
        <v>0</v>
      </c>
      <c r="Y361" s="41">
        <f>U361+X361</f>
        <v>0</v>
      </c>
      <c r="Z361" s="41">
        <f>MAX(0,MIN(X361,Y361-$C361))</f>
        <v>0</v>
      </c>
      <c r="AA361" s="41">
        <f>AD360*(1+AB$4/12)</f>
        <v>0</v>
      </c>
      <c r="AB361" s="41">
        <f>MAX(0,AA361-AC$4)</f>
        <v>0</v>
      </c>
      <c r="AC361" s="41">
        <f>Y361+AB361</f>
        <v>0</v>
      </c>
      <c r="AD361" s="41">
        <f>MAX(0,MIN(AB361,AC361-$C361))</f>
        <v>0</v>
      </c>
      <c r="AE361" s="41">
        <f>AH360*(1+AF$4/12)</f>
        <v>0</v>
      </c>
      <c r="AF361" s="41">
        <f>MAX(0,AE361-AG$4)</f>
        <v>0</v>
      </c>
      <c r="AG361" s="41">
        <f>AC361+AF361</f>
        <v>0</v>
      </c>
      <c r="AH361" s="41">
        <f>MAX(0,MIN(AF361,AG361-$C361))</f>
        <v>0</v>
      </c>
      <c r="AI361" s="41">
        <f>AL360*(1+AJ$4/12)</f>
        <v>0</v>
      </c>
      <c r="AJ361" s="41">
        <f>MAX(0,AI361-AK$4)</f>
        <v>0</v>
      </c>
      <c r="AK361" s="41">
        <f>AG361+AJ361</f>
        <v>0</v>
      </c>
      <c r="AL361" s="41">
        <f>MAX(0,MIN(AJ361,AK361-$C361))</f>
        <v>0</v>
      </c>
      <c r="AM361" s="41">
        <f>AP360*(1+AN$4/12)</f>
        <v>0</v>
      </c>
      <c r="AN361" s="41">
        <f>MAX(0,AM361-AO$4)</f>
        <v>0</v>
      </c>
      <c r="AO361" s="41">
        <f>AK361+AN361</f>
        <v>0</v>
      </c>
      <c r="AP361" s="41">
        <f>MAX(0,MIN(AN361,AO361-$C361))</f>
        <v>0</v>
      </c>
      <c r="AQ361" s="41">
        <f>AT360*(1+AR$4/12)</f>
        <v>0</v>
      </c>
      <c r="AR361" s="41">
        <f>MAX(0,AQ361-AS$4)</f>
        <v>0</v>
      </c>
      <c r="AS361" s="41">
        <f>AO361+AR361</f>
        <v>0</v>
      </c>
      <c r="AT361" s="41">
        <f>MAX(0,MIN(AR361,AS361-$C361))</f>
        <v>0</v>
      </c>
    </row>
    <row r="362">
      <c r="A362" s="40" t="n">
        <v>356</v>
      </c>
      <c r="B362" s="40" t="str">
        <f>CHOOSE(MONTH(EDATE('4 Дългове'!$D$20,A362-1)),"януари","февруари","март","април","май","юни","юли","август","септември","октомври","ноември","декември")&amp;" "&amp;YEAR(EDATE('4 Дългове'!$D$20,A362-1))&amp;" г."</f>
        <v>юни 2056 г.</v>
      </c>
      <c r="C362" s="41">
        <f>$C$4-(G362+K362+O362+S362+W362+AA362+AE362+AI362+AM362+AQ362)+(H362+L362+P362+T362+X362+AB362+AF362+AJ362+AN362+AR362)</f>
        <v>470</v>
      </c>
      <c r="D362" s="41">
        <f>(G362+K362+O362+S362+W362+AA362+AE362+AI362+AM362+AQ362)-(J361+N361+R361+V361+Z361+AD361+AH361+AL361+AP361+AT361)</f>
        <v>0</v>
      </c>
      <c r="E362" s="41">
        <f>J362+N362+R362+V362+Z362+AD362+AH362+AL362+AP362+AT362</f>
        <v>0</v>
      </c>
      <c r="F362" s="40" t="str">
        <f>IF(AND(E362&lt;0.005,E361&gt;=0.005),A362,"")</f>
        <v/>
      </c>
      <c r="G362" s="41">
        <f>J361*(1+H$4/12)</f>
        <v>0</v>
      </c>
      <c r="H362" s="41">
        <f>MAX(0,G362-I$4)</f>
        <v>0</v>
      </c>
      <c r="I362" s="41">
        <f>H362</f>
        <v>0</v>
      </c>
      <c r="J362" s="41">
        <f>MAX(0,MIN(H362,I362-$C362))</f>
        <v>0</v>
      </c>
      <c r="K362" s="41">
        <f>N361*(1+L$4/12)</f>
        <v>0</v>
      </c>
      <c r="L362" s="41">
        <f>MAX(0,K362-M$4)</f>
        <v>0</v>
      </c>
      <c r="M362" s="41">
        <f>I362+L362</f>
        <v>0</v>
      </c>
      <c r="N362" s="41">
        <f>MAX(0,MIN(L362,M362-$C362))</f>
        <v>0</v>
      </c>
      <c r="O362" s="41">
        <f>R361*(1+P$4/12)</f>
        <v>0</v>
      </c>
      <c r="P362" s="41">
        <f>MAX(0,O362-Q$4)</f>
        <v>0</v>
      </c>
      <c r="Q362" s="41">
        <f>M362+P362</f>
        <v>0</v>
      </c>
      <c r="R362" s="41">
        <f>MAX(0,MIN(P362,Q362-$C362))</f>
        <v>0</v>
      </c>
      <c r="S362" s="41">
        <f>V361*(1+T$4/12)</f>
        <v>0</v>
      </c>
      <c r="T362" s="41">
        <f>MAX(0,S362-U$4)</f>
        <v>0</v>
      </c>
      <c r="U362" s="41">
        <f>Q362+T362</f>
        <v>0</v>
      </c>
      <c r="V362" s="41">
        <f>MAX(0,MIN(T362,U362-$C362))</f>
        <v>0</v>
      </c>
      <c r="W362" s="41">
        <f>Z361*(1+X$4/12)</f>
        <v>0</v>
      </c>
      <c r="X362" s="41">
        <f>MAX(0,W362-Y$4)</f>
        <v>0</v>
      </c>
      <c r="Y362" s="41">
        <f>U362+X362</f>
        <v>0</v>
      </c>
      <c r="Z362" s="41">
        <f>MAX(0,MIN(X362,Y362-$C362))</f>
        <v>0</v>
      </c>
      <c r="AA362" s="41">
        <f>AD361*(1+AB$4/12)</f>
        <v>0</v>
      </c>
      <c r="AB362" s="41">
        <f>MAX(0,AA362-AC$4)</f>
        <v>0</v>
      </c>
      <c r="AC362" s="41">
        <f>Y362+AB362</f>
        <v>0</v>
      </c>
      <c r="AD362" s="41">
        <f>MAX(0,MIN(AB362,AC362-$C362))</f>
        <v>0</v>
      </c>
      <c r="AE362" s="41">
        <f>AH361*(1+AF$4/12)</f>
        <v>0</v>
      </c>
      <c r="AF362" s="41">
        <f>MAX(0,AE362-AG$4)</f>
        <v>0</v>
      </c>
      <c r="AG362" s="41">
        <f>AC362+AF362</f>
        <v>0</v>
      </c>
      <c r="AH362" s="41">
        <f>MAX(0,MIN(AF362,AG362-$C362))</f>
        <v>0</v>
      </c>
      <c r="AI362" s="41">
        <f>AL361*(1+AJ$4/12)</f>
        <v>0</v>
      </c>
      <c r="AJ362" s="41">
        <f>MAX(0,AI362-AK$4)</f>
        <v>0</v>
      </c>
      <c r="AK362" s="41">
        <f>AG362+AJ362</f>
        <v>0</v>
      </c>
      <c r="AL362" s="41">
        <f>MAX(0,MIN(AJ362,AK362-$C362))</f>
        <v>0</v>
      </c>
      <c r="AM362" s="41">
        <f>AP361*(1+AN$4/12)</f>
        <v>0</v>
      </c>
      <c r="AN362" s="41">
        <f>MAX(0,AM362-AO$4)</f>
        <v>0</v>
      </c>
      <c r="AO362" s="41">
        <f>AK362+AN362</f>
        <v>0</v>
      </c>
      <c r="AP362" s="41">
        <f>MAX(0,MIN(AN362,AO362-$C362))</f>
        <v>0</v>
      </c>
      <c r="AQ362" s="41">
        <f>AT361*(1+AR$4/12)</f>
        <v>0</v>
      </c>
      <c r="AR362" s="41">
        <f>MAX(0,AQ362-AS$4)</f>
        <v>0</v>
      </c>
      <c r="AS362" s="41">
        <f>AO362+AR362</f>
        <v>0</v>
      </c>
      <c r="AT362" s="41">
        <f>MAX(0,MIN(AR362,AS362-$C362))</f>
        <v>0</v>
      </c>
    </row>
    <row r="363">
      <c r="A363" s="40" t="n">
        <v>357</v>
      </c>
      <c r="B363" s="40" t="str">
        <f>CHOOSE(MONTH(EDATE('4 Дългове'!$D$20,A363-1)),"януари","февруари","март","април","май","юни","юли","август","септември","октомври","ноември","декември")&amp;" "&amp;YEAR(EDATE('4 Дългове'!$D$20,A363-1))&amp;" г."</f>
        <v>юли 2056 г.</v>
      </c>
      <c r="C363" s="41">
        <f>$C$4-(G363+K363+O363+S363+W363+AA363+AE363+AI363+AM363+AQ363)+(H363+L363+P363+T363+X363+AB363+AF363+AJ363+AN363+AR363)</f>
        <v>470</v>
      </c>
      <c r="D363" s="41">
        <f>(G363+K363+O363+S363+W363+AA363+AE363+AI363+AM363+AQ363)-(J362+N362+R362+V362+Z362+AD362+AH362+AL362+AP362+AT362)</f>
        <v>0</v>
      </c>
      <c r="E363" s="41">
        <f>J363+N363+R363+V363+Z363+AD363+AH363+AL363+AP363+AT363</f>
        <v>0</v>
      </c>
      <c r="F363" s="40" t="str">
        <f>IF(AND(E363&lt;0.005,E362&gt;=0.005),A363,"")</f>
        <v/>
      </c>
      <c r="G363" s="41">
        <f>J362*(1+H$4/12)</f>
        <v>0</v>
      </c>
      <c r="H363" s="41">
        <f>MAX(0,G363-I$4)</f>
        <v>0</v>
      </c>
      <c r="I363" s="41">
        <f>H363</f>
        <v>0</v>
      </c>
      <c r="J363" s="41">
        <f>MAX(0,MIN(H363,I363-$C363))</f>
        <v>0</v>
      </c>
      <c r="K363" s="41">
        <f>N362*(1+L$4/12)</f>
        <v>0</v>
      </c>
      <c r="L363" s="41">
        <f>MAX(0,K363-M$4)</f>
        <v>0</v>
      </c>
      <c r="M363" s="41">
        <f>I363+L363</f>
        <v>0</v>
      </c>
      <c r="N363" s="41">
        <f>MAX(0,MIN(L363,M363-$C363))</f>
        <v>0</v>
      </c>
      <c r="O363" s="41">
        <f>R362*(1+P$4/12)</f>
        <v>0</v>
      </c>
      <c r="P363" s="41">
        <f>MAX(0,O363-Q$4)</f>
        <v>0</v>
      </c>
      <c r="Q363" s="41">
        <f>M363+P363</f>
        <v>0</v>
      </c>
      <c r="R363" s="41">
        <f>MAX(0,MIN(P363,Q363-$C363))</f>
        <v>0</v>
      </c>
      <c r="S363" s="41">
        <f>V362*(1+T$4/12)</f>
        <v>0</v>
      </c>
      <c r="T363" s="41">
        <f>MAX(0,S363-U$4)</f>
        <v>0</v>
      </c>
      <c r="U363" s="41">
        <f>Q363+T363</f>
        <v>0</v>
      </c>
      <c r="V363" s="41">
        <f>MAX(0,MIN(T363,U363-$C363))</f>
        <v>0</v>
      </c>
      <c r="W363" s="41">
        <f>Z362*(1+X$4/12)</f>
        <v>0</v>
      </c>
      <c r="X363" s="41">
        <f>MAX(0,W363-Y$4)</f>
        <v>0</v>
      </c>
      <c r="Y363" s="41">
        <f>U363+X363</f>
        <v>0</v>
      </c>
      <c r="Z363" s="41">
        <f>MAX(0,MIN(X363,Y363-$C363))</f>
        <v>0</v>
      </c>
      <c r="AA363" s="41">
        <f>AD362*(1+AB$4/12)</f>
        <v>0</v>
      </c>
      <c r="AB363" s="41">
        <f>MAX(0,AA363-AC$4)</f>
        <v>0</v>
      </c>
      <c r="AC363" s="41">
        <f>Y363+AB363</f>
        <v>0</v>
      </c>
      <c r="AD363" s="41">
        <f>MAX(0,MIN(AB363,AC363-$C363))</f>
        <v>0</v>
      </c>
      <c r="AE363" s="41">
        <f>AH362*(1+AF$4/12)</f>
        <v>0</v>
      </c>
      <c r="AF363" s="41">
        <f>MAX(0,AE363-AG$4)</f>
        <v>0</v>
      </c>
      <c r="AG363" s="41">
        <f>AC363+AF363</f>
        <v>0</v>
      </c>
      <c r="AH363" s="41">
        <f>MAX(0,MIN(AF363,AG363-$C363))</f>
        <v>0</v>
      </c>
      <c r="AI363" s="41">
        <f>AL362*(1+AJ$4/12)</f>
        <v>0</v>
      </c>
      <c r="AJ363" s="41">
        <f>MAX(0,AI363-AK$4)</f>
        <v>0</v>
      </c>
      <c r="AK363" s="41">
        <f>AG363+AJ363</f>
        <v>0</v>
      </c>
      <c r="AL363" s="41">
        <f>MAX(0,MIN(AJ363,AK363-$C363))</f>
        <v>0</v>
      </c>
      <c r="AM363" s="41">
        <f>AP362*(1+AN$4/12)</f>
        <v>0</v>
      </c>
      <c r="AN363" s="41">
        <f>MAX(0,AM363-AO$4)</f>
        <v>0</v>
      </c>
      <c r="AO363" s="41">
        <f>AK363+AN363</f>
        <v>0</v>
      </c>
      <c r="AP363" s="41">
        <f>MAX(0,MIN(AN363,AO363-$C363))</f>
        <v>0</v>
      </c>
      <c r="AQ363" s="41">
        <f>AT362*(1+AR$4/12)</f>
        <v>0</v>
      </c>
      <c r="AR363" s="41">
        <f>MAX(0,AQ363-AS$4)</f>
        <v>0</v>
      </c>
      <c r="AS363" s="41">
        <f>AO363+AR363</f>
        <v>0</v>
      </c>
      <c r="AT363" s="41">
        <f>MAX(0,MIN(AR363,AS363-$C363))</f>
        <v>0</v>
      </c>
    </row>
    <row r="364">
      <c r="A364" s="40" t="n">
        <v>358</v>
      </c>
      <c r="B364" s="40" t="str">
        <f>CHOOSE(MONTH(EDATE('4 Дългове'!$D$20,A364-1)),"януари","февруари","март","април","май","юни","юли","август","септември","октомври","ноември","декември")&amp;" "&amp;YEAR(EDATE('4 Дългове'!$D$20,A364-1))&amp;" г."</f>
        <v>август 2056 г.</v>
      </c>
      <c r="C364" s="41">
        <f>$C$4-(G364+K364+O364+S364+W364+AA364+AE364+AI364+AM364+AQ364)+(H364+L364+P364+T364+X364+AB364+AF364+AJ364+AN364+AR364)</f>
        <v>470</v>
      </c>
      <c r="D364" s="41">
        <f>(G364+K364+O364+S364+W364+AA364+AE364+AI364+AM364+AQ364)-(J363+N363+R363+V363+Z363+AD363+AH363+AL363+AP363+AT363)</f>
        <v>0</v>
      </c>
      <c r="E364" s="41">
        <f>J364+N364+R364+V364+Z364+AD364+AH364+AL364+AP364+AT364</f>
        <v>0</v>
      </c>
      <c r="F364" s="40" t="str">
        <f>IF(AND(E364&lt;0.005,E363&gt;=0.005),A364,"")</f>
        <v/>
      </c>
      <c r="G364" s="41">
        <f>J363*(1+H$4/12)</f>
        <v>0</v>
      </c>
      <c r="H364" s="41">
        <f>MAX(0,G364-I$4)</f>
        <v>0</v>
      </c>
      <c r="I364" s="41">
        <f>H364</f>
        <v>0</v>
      </c>
      <c r="J364" s="41">
        <f>MAX(0,MIN(H364,I364-$C364))</f>
        <v>0</v>
      </c>
      <c r="K364" s="41">
        <f>N363*(1+L$4/12)</f>
        <v>0</v>
      </c>
      <c r="L364" s="41">
        <f>MAX(0,K364-M$4)</f>
        <v>0</v>
      </c>
      <c r="M364" s="41">
        <f>I364+L364</f>
        <v>0</v>
      </c>
      <c r="N364" s="41">
        <f>MAX(0,MIN(L364,M364-$C364))</f>
        <v>0</v>
      </c>
      <c r="O364" s="41">
        <f>R363*(1+P$4/12)</f>
        <v>0</v>
      </c>
      <c r="P364" s="41">
        <f>MAX(0,O364-Q$4)</f>
        <v>0</v>
      </c>
      <c r="Q364" s="41">
        <f>M364+P364</f>
        <v>0</v>
      </c>
      <c r="R364" s="41">
        <f>MAX(0,MIN(P364,Q364-$C364))</f>
        <v>0</v>
      </c>
      <c r="S364" s="41">
        <f>V363*(1+T$4/12)</f>
        <v>0</v>
      </c>
      <c r="T364" s="41">
        <f>MAX(0,S364-U$4)</f>
        <v>0</v>
      </c>
      <c r="U364" s="41">
        <f>Q364+T364</f>
        <v>0</v>
      </c>
      <c r="V364" s="41">
        <f>MAX(0,MIN(T364,U364-$C364))</f>
        <v>0</v>
      </c>
      <c r="W364" s="41">
        <f>Z363*(1+X$4/12)</f>
        <v>0</v>
      </c>
      <c r="X364" s="41">
        <f>MAX(0,W364-Y$4)</f>
        <v>0</v>
      </c>
      <c r="Y364" s="41">
        <f>U364+X364</f>
        <v>0</v>
      </c>
      <c r="Z364" s="41">
        <f>MAX(0,MIN(X364,Y364-$C364))</f>
        <v>0</v>
      </c>
      <c r="AA364" s="41">
        <f>AD363*(1+AB$4/12)</f>
        <v>0</v>
      </c>
      <c r="AB364" s="41">
        <f>MAX(0,AA364-AC$4)</f>
        <v>0</v>
      </c>
      <c r="AC364" s="41">
        <f>Y364+AB364</f>
        <v>0</v>
      </c>
      <c r="AD364" s="41">
        <f>MAX(0,MIN(AB364,AC364-$C364))</f>
        <v>0</v>
      </c>
      <c r="AE364" s="41">
        <f>AH363*(1+AF$4/12)</f>
        <v>0</v>
      </c>
      <c r="AF364" s="41">
        <f>MAX(0,AE364-AG$4)</f>
        <v>0</v>
      </c>
      <c r="AG364" s="41">
        <f>AC364+AF364</f>
        <v>0</v>
      </c>
      <c r="AH364" s="41">
        <f>MAX(0,MIN(AF364,AG364-$C364))</f>
        <v>0</v>
      </c>
      <c r="AI364" s="41">
        <f>AL363*(1+AJ$4/12)</f>
        <v>0</v>
      </c>
      <c r="AJ364" s="41">
        <f>MAX(0,AI364-AK$4)</f>
        <v>0</v>
      </c>
      <c r="AK364" s="41">
        <f>AG364+AJ364</f>
        <v>0</v>
      </c>
      <c r="AL364" s="41">
        <f>MAX(0,MIN(AJ364,AK364-$C364))</f>
        <v>0</v>
      </c>
      <c r="AM364" s="41">
        <f>AP363*(1+AN$4/12)</f>
        <v>0</v>
      </c>
      <c r="AN364" s="41">
        <f>MAX(0,AM364-AO$4)</f>
        <v>0</v>
      </c>
      <c r="AO364" s="41">
        <f>AK364+AN364</f>
        <v>0</v>
      </c>
      <c r="AP364" s="41">
        <f>MAX(0,MIN(AN364,AO364-$C364))</f>
        <v>0</v>
      </c>
      <c r="AQ364" s="41">
        <f>AT363*(1+AR$4/12)</f>
        <v>0</v>
      </c>
      <c r="AR364" s="41">
        <f>MAX(0,AQ364-AS$4)</f>
        <v>0</v>
      </c>
      <c r="AS364" s="41">
        <f>AO364+AR364</f>
        <v>0</v>
      </c>
      <c r="AT364" s="41">
        <f>MAX(0,MIN(AR364,AS364-$C364))</f>
        <v>0</v>
      </c>
    </row>
    <row r="365">
      <c r="A365" s="40" t="n">
        <v>359</v>
      </c>
      <c r="B365" s="40" t="str">
        <f>CHOOSE(MONTH(EDATE('4 Дългове'!$D$20,A365-1)),"януари","февруари","март","април","май","юни","юли","август","септември","октомври","ноември","декември")&amp;" "&amp;YEAR(EDATE('4 Дългове'!$D$20,A365-1))&amp;" г."</f>
        <v>септември 2056 г.</v>
      </c>
      <c r="C365" s="41">
        <f>$C$4-(G365+K365+O365+S365+W365+AA365+AE365+AI365+AM365+AQ365)+(H365+L365+P365+T365+X365+AB365+AF365+AJ365+AN365+AR365)</f>
        <v>470</v>
      </c>
      <c r="D365" s="41">
        <f>(G365+K365+O365+S365+W365+AA365+AE365+AI365+AM365+AQ365)-(J364+N364+R364+V364+Z364+AD364+AH364+AL364+AP364+AT364)</f>
        <v>0</v>
      </c>
      <c r="E365" s="41">
        <f>J365+N365+R365+V365+Z365+AD365+AH365+AL365+AP365+AT365</f>
        <v>0</v>
      </c>
      <c r="F365" s="40" t="str">
        <f>IF(AND(E365&lt;0.005,E364&gt;=0.005),A365,"")</f>
        <v/>
      </c>
      <c r="G365" s="41">
        <f>J364*(1+H$4/12)</f>
        <v>0</v>
      </c>
      <c r="H365" s="41">
        <f>MAX(0,G365-I$4)</f>
        <v>0</v>
      </c>
      <c r="I365" s="41">
        <f>H365</f>
        <v>0</v>
      </c>
      <c r="J365" s="41">
        <f>MAX(0,MIN(H365,I365-$C365))</f>
        <v>0</v>
      </c>
      <c r="K365" s="41">
        <f>N364*(1+L$4/12)</f>
        <v>0</v>
      </c>
      <c r="L365" s="41">
        <f>MAX(0,K365-M$4)</f>
        <v>0</v>
      </c>
      <c r="M365" s="41">
        <f>I365+L365</f>
        <v>0</v>
      </c>
      <c r="N365" s="41">
        <f>MAX(0,MIN(L365,M365-$C365))</f>
        <v>0</v>
      </c>
      <c r="O365" s="41">
        <f>R364*(1+P$4/12)</f>
        <v>0</v>
      </c>
      <c r="P365" s="41">
        <f>MAX(0,O365-Q$4)</f>
        <v>0</v>
      </c>
      <c r="Q365" s="41">
        <f>M365+P365</f>
        <v>0</v>
      </c>
      <c r="R365" s="41">
        <f>MAX(0,MIN(P365,Q365-$C365))</f>
        <v>0</v>
      </c>
      <c r="S365" s="41">
        <f>V364*(1+T$4/12)</f>
        <v>0</v>
      </c>
      <c r="T365" s="41">
        <f>MAX(0,S365-U$4)</f>
        <v>0</v>
      </c>
      <c r="U365" s="41">
        <f>Q365+T365</f>
        <v>0</v>
      </c>
      <c r="V365" s="41">
        <f>MAX(0,MIN(T365,U365-$C365))</f>
        <v>0</v>
      </c>
      <c r="W365" s="41">
        <f>Z364*(1+X$4/12)</f>
        <v>0</v>
      </c>
      <c r="X365" s="41">
        <f>MAX(0,W365-Y$4)</f>
        <v>0</v>
      </c>
      <c r="Y365" s="41">
        <f>U365+X365</f>
        <v>0</v>
      </c>
      <c r="Z365" s="41">
        <f>MAX(0,MIN(X365,Y365-$C365))</f>
        <v>0</v>
      </c>
      <c r="AA365" s="41">
        <f>AD364*(1+AB$4/12)</f>
        <v>0</v>
      </c>
      <c r="AB365" s="41">
        <f>MAX(0,AA365-AC$4)</f>
        <v>0</v>
      </c>
      <c r="AC365" s="41">
        <f>Y365+AB365</f>
        <v>0</v>
      </c>
      <c r="AD365" s="41">
        <f>MAX(0,MIN(AB365,AC365-$C365))</f>
        <v>0</v>
      </c>
      <c r="AE365" s="41">
        <f>AH364*(1+AF$4/12)</f>
        <v>0</v>
      </c>
      <c r="AF365" s="41">
        <f>MAX(0,AE365-AG$4)</f>
        <v>0</v>
      </c>
      <c r="AG365" s="41">
        <f>AC365+AF365</f>
        <v>0</v>
      </c>
      <c r="AH365" s="41">
        <f>MAX(0,MIN(AF365,AG365-$C365))</f>
        <v>0</v>
      </c>
      <c r="AI365" s="41">
        <f>AL364*(1+AJ$4/12)</f>
        <v>0</v>
      </c>
      <c r="AJ365" s="41">
        <f>MAX(0,AI365-AK$4)</f>
        <v>0</v>
      </c>
      <c r="AK365" s="41">
        <f>AG365+AJ365</f>
        <v>0</v>
      </c>
      <c r="AL365" s="41">
        <f>MAX(0,MIN(AJ365,AK365-$C365))</f>
        <v>0</v>
      </c>
      <c r="AM365" s="41">
        <f>AP364*(1+AN$4/12)</f>
        <v>0</v>
      </c>
      <c r="AN365" s="41">
        <f>MAX(0,AM365-AO$4)</f>
        <v>0</v>
      </c>
      <c r="AO365" s="41">
        <f>AK365+AN365</f>
        <v>0</v>
      </c>
      <c r="AP365" s="41">
        <f>MAX(0,MIN(AN365,AO365-$C365))</f>
        <v>0</v>
      </c>
      <c r="AQ365" s="41">
        <f>AT364*(1+AR$4/12)</f>
        <v>0</v>
      </c>
      <c r="AR365" s="41">
        <f>MAX(0,AQ365-AS$4)</f>
        <v>0</v>
      </c>
      <c r="AS365" s="41">
        <f>AO365+AR365</f>
        <v>0</v>
      </c>
      <c r="AT365" s="41">
        <f>MAX(0,MIN(AR365,AS365-$C365))</f>
        <v>0</v>
      </c>
    </row>
    <row r="366">
      <c r="A366" s="40" t="n">
        <v>360</v>
      </c>
      <c r="B366" s="40" t="str">
        <f>CHOOSE(MONTH(EDATE('4 Дългове'!$D$20,A366-1)),"януари","февруари","март","април","май","юни","юли","август","септември","октомври","ноември","декември")&amp;" "&amp;YEAR(EDATE('4 Дългове'!$D$20,A366-1))&amp;" г."</f>
        <v>октомври 2056 г.</v>
      </c>
      <c r="C366" s="41">
        <f>$C$4-(G366+K366+O366+S366+W366+AA366+AE366+AI366+AM366+AQ366)+(H366+L366+P366+T366+X366+AB366+AF366+AJ366+AN366+AR366)</f>
        <v>470</v>
      </c>
      <c r="D366" s="41">
        <f>(G366+K366+O366+S366+W366+AA366+AE366+AI366+AM366+AQ366)-(J365+N365+R365+V365+Z365+AD365+AH365+AL365+AP365+AT365)</f>
        <v>0</v>
      </c>
      <c r="E366" s="41">
        <f>J366+N366+R366+V366+Z366+AD366+AH366+AL366+AP366+AT366</f>
        <v>0</v>
      </c>
      <c r="F366" s="40" t="str">
        <f>IF(AND(E366&lt;0.005,E365&gt;=0.005),A366,"")</f>
        <v/>
      </c>
      <c r="G366" s="41">
        <f>J365*(1+H$4/12)</f>
        <v>0</v>
      </c>
      <c r="H366" s="41">
        <f>MAX(0,G366-I$4)</f>
        <v>0</v>
      </c>
      <c r="I366" s="41">
        <f>H366</f>
        <v>0</v>
      </c>
      <c r="J366" s="41">
        <f>MAX(0,MIN(H366,I366-$C366))</f>
        <v>0</v>
      </c>
      <c r="K366" s="41">
        <f>N365*(1+L$4/12)</f>
        <v>0</v>
      </c>
      <c r="L366" s="41">
        <f>MAX(0,K366-M$4)</f>
        <v>0</v>
      </c>
      <c r="M366" s="41">
        <f>I366+L366</f>
        <v>0</v>
      </c>
      <c r="N366" s="41">
        <f>MAX(0,MIN(L366,M366-$C366))</f>
        <v>0</v>
      </c>
      <c r="O366" s="41">
        <f>R365*(1+P$4/12)</f>
        <v>0</v>
      </c>
      <c r="P366" s="41">
        <f>MAX(0,O366-Q$4)</f>
        <v>0</v>
      </c>
      <c r="Q366" s="41">
        <f>M366+P366</f>
        <v>0</v>
      </c>
      <c r="R366" s="41">
        <f>MAX(0,MIN(P366,Q366-$C366))</f>
        <v>0</v>
      </c>
      <c r="S366" s="41">
        <f>V365*(1+T$4/12)</f>
        <v>0</v>
      </c>
      <c r="T366" s="41">
        <f>MAX(0,S366-U$4)</f>
        <v>0</v>
      </c>
      <c r="U366" s="41">
        <f>Q366+T366</f>
        <v>0</v>
      </c>
      <c r="V366" s="41">
        <f>MAX(0,MIN(T366,U366-$C366))</f>
        <v>0</v>
      </c>
      <c r="W366" s="41">
        <f>Z365*(1+X$4/12)</f>
        <v>0</v>
      </c>
      <c r="X366" s="41">
        <f>MAX(0,W366-Y$4)</f>
        <v>0</v>
      </c>
      <c r="Y366" s="41">
        <f>U366+X366</f>
        <v>0</v>
      </c>
      <c r="Z366" s="41">
        <f>MAX(0,MIN(X366,Y366-$C366))</f>
        <v>0</v>
      </c>
      <c r="AA366" s="41">
        <f>AD365*(1+AB$4/12)</f>
        <v>0</v>
      </c>
      <c r="AB366" s="41">
        <f>MAX(0,AA366-AC$4)</f>
        <v>0</v>
      </c>
      <c r="AC366" s="41">
        <f>Y366+AB366</f>
        <v>0</v>
      </c>
      <c r="AD366" s="41">
        <f>MAX(0,MIN(AB366,AC366-$C366))</f>
        <v>0</v>
      </c>
      <c r="AE366" s="41">
        <f>AH365*(1+AF$4/12)</f>
        <v>0</v>
      </c>
      <c r="AF366" s="41">
        <f>MAX(0,AE366-AG$4)</f>
        <v>0</v>
      </c>
      <c r="AG366" s="41">
        <f>AC366+AF366</f>
        <v>0</v>
      </c>
      <c r="AH366" s="41">
        <f>MAX(0,MIN(AF366,AG366-$C366))</f>
        <v>0</v>
      </c>
      <c r="AI366" s="41">
        <f>AL365*(1+AJ$4/12)</f>
        <v>0</v>
      </c>
      <c r="AJ366" s="41">
        <f>MAX(0,AI366-AK$4)</f>
        <v>0</v>
      </c>
      <c r="AK366" s="41">
        <f>AG366+AJ366</f>
        <v>0</v>
      </c>
      <c r="AL366" s="41">
        <f>MAX(0,MIN(AJ366,AK366-$C366))</f>
        <v>0</v>
      </c>
      <c r="AM366" s="41">
        <f>AP365*(1+AN$4/12)</f>
        <v>0</v>
      </c>
      <c r="AN366" s="41">
        <f>MAX(0,AM366-AO$4)</f>
        <v>0</v>
      </c>
      <c r="AO366" s="41">
        <f>AK366+AN366</f>
        <v>0</v>
      </c>
      <c r="AP366" s="41">
        <f>MAX(0,MIN(AN366,AO366-$C366))</f>
        <v>0</v>
      </c>
      <c r="AQ366" s="41">
        <f>AT365*(1+AR$4/12)</f>
        <v>0</v>
      </c>
      <c r="AR366" s="41">
        <f>MAX(0,AQ366-AS$4)</f>
        <v>0</v>
      </c>
      <c r="AS366" s="41">
        <f>AO366+AR366</f>
        <v>0</v>
      </c>
      <c r="AT366" s="41">
        <f>MAX(0,MIN(AR366,AS366-$C366))</f>
        <v>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1" sort="1"/>
  <mergeCells count="11">
    <mergeCell ref="C2:E2"/>
    <mergeCell ref="W3:Z3"/>
    <mergeCell ref="S3:V3"/>
    <mergeCell ref="G3:J3"/>
    <mergeCell ref="K3:N3"/>
    <mergeCell ref="AA3:AD3"/>
    <mergeCell ref="O3:R3"/>
    <mergeCell ref="AE3:AH3"/>
    <mergeCell ref="AI3:AL3"/>
    <mergeCell ref="AM3:AP3"/>
    <mergeCell ref="AQ3:AT3"/>
  </mergeCells>
  <pageMargins left="0.75" right="0.75" top="1" bottom="1" header="0.5" footer="0.5"/>
  <pageSetup orientation="landscape" fitToHeight="0"/>
</worksheet>
</file>

<file path=xl/worksheets/sheet9.xml><?xml version="1.0" encoding="utf-8"?>
<worksheet xmlns="http://schemas.openxmlformats.org/spreadsheetml/2006/main">
  <sheetPr>
    <tabColor rgb="008A8577"/>
    <outlinePr summaryBelow="1" summaryRight="1"/>
    <pageSetUpPr fitToPage="1"/>
  </sheetPr>
  <dimension ref="A1:AT366"/>
  <sheetViews>
    <sheetView showGridLines="0" tabSelected="0" zoomScale="11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13" customWidth="1" min="4" max="4"/>
    <col width="15" customWidth="1" min="5" max="5"/>
    <col width="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</cols>
  <sheetData>
    <row r="1">
      <c r="A1" s="38" t="inlineStr">
        <is>
          <t>Снежна топка — най-малкият дълг първо: график месец по месец</t>
        </is>
      </c>
    </row>
    <row r="2" ht="18.52" customHeight="1">
      <c r="A2" s="16" t="inlineStr">
        <is>
          <t>Месеци:</t>
        </is>
      </c>
      <c r="B2" s="31">
        <f>IF($E$6&lt;0.005,0,IF(MIN($F$7:$F$366)=0,"над 30 години",MIN($F$7:$F$366)))</f>
        <v>19</v>
      </c>
      <c r="C2" s="30" t="str">
        <f>IF(ISNUMBER(B2),IF(B2=0,"вече си там",CHOOSE(MONTH(EDATE('4 Дългове'!$D$20,B2-1)),"януари","февруари","март","април","май","юни","юли","август","септември","октомври","ноември","декември")&amp;" "&amp;YEAR(EDATE('4 Дългове'!$D$20,B2-1))&amp;" г."),"—")</f>
        <v>май 2028 г.</v>
      </c>
      <c r="D2" s="29" t="n"/>
      <c r="E2" s="28" t="n"/>
    </row>
    <row r="3" ht="18.52" customHeight="1">
      <c r="A3" s="16" t="inlineStr">
        <is>
          <t>Лихви:</t>
        </is>
      </c>
      <c r="B3" s="10">
        <f>SUM($D$7:$D$366)</f>
        <v>973.8366689691895</v>
      </c>
      <c r="G3" s="39" t="str">
        <f>IF(G4=0,"1. —","1. "&amp;INDEX('4 Дългове'!$B$5:$B$14,G4))</f>
        <v>1. Телевизор на изплащане</v>
      </c>
      <c r="K3" s="39" t="str">
        <f>IF(K4=0,"2. —","2. "&amp;INDEX('4 Дългове'!$B$5:$B$14,K4))</f>
        <v>2. Бърз кредит</v>
      </c>
      <c r="O3" s="39" t="str">
        <f>IF(O4=0,"3. —","3. "&amp;INDEX('4 Дългове'!$B$5:$B$14,O4))</f>
        <v>3. Кредитна карта</v>
      </c>
      <c r="S3" s="39" t="str">
        <f>IF(S4=0,"4. —","4. "&amp;INDEX('4 Дългове'!$B$5:$B$14,S4))</f>
        <v>4. Потребителски кредит</v>
      </c>
      <c r="W3" s="39" t="str">
        <f>IF(W4=0,"5. —","5. "&amp;INDEX('4 Дългове'!$B$5:$B$14,W4))</f>
        <v>5. —</v>
      </c>
      <c r="AA3" s="39" t="str">
        <f>IF(AA4=0,"6. —","6. "&amp;INDEX('4 Дългове'!$B$5:$B$14,AA4))</f>
        <v>6. —</v>
      </c>
      <c r="AE3" s="39" t="str">
        <f>IF(AE4=0,"7. —","7. "&amp;INDEX('4 Дългове'!$B$5:$B$14,AE4))</f>
        <v>7. —</v>
      </c>
      <c r="AI3" s="39" t="str">
        <f>IF(AI4=0,"8. —","8. "&amp;INDEX('4 Дългове'!$B$5:$B$14,AI4))</f>
        <v>8. —</v>
      </c>
      <c r="AM3" s="39" t="str">
        <f>IF(AM4=0,"9. —","9. "&amp;INDEX('4 Дългове'!$B$5:$B$14,AM4))</f>
        <v>9. —</v>
      </c>
      <c r="AQ3" s="39" t="str">
        <f>IF(AQ4=0,"10. —","10. "&amp;INDEX('4 Дългове'!$B$5:$B$14,AQ4))</f>
        <v>10. —</v>
      </c>
    </row>
    <row r="4" ht="96.40000000000001" customHeight="1">
      <c r="A4" s="16" t="inlineStr">
        <is>
          <t>Бюджет:</t>
        </is>
      </c>
      <c r="C4" s="17">
        <f>'4 Дългове'!$E$16+N('4 Дългове'!$D$18)</f>
        <v>470</v>
      </c>
      <c r="D4" s="13" t="inlineStr">
        <is>
          <t>← минималните вноски по лошите дългове + допълнителната сума; не се променя до „Нулева кота“</t>
        </is>
      </c>
      <c r="G4" s="35">
        <f>IFERROR(MATCH(1,'4 Дългове'!$I$5:$I$14,0),0)</f>
        <v>4</v>
      </c>
      <c r="H4" s="18">
        <f>IF(G4=0,0,N(INDEX('4 Дългове'!$F$5:$F$14,G4)))</f>
        <v>0.15</v>
      </c>
      <c r="I4" s="17">
        <f>IF(G4=0,0,N(INDEX('4 Дългове'!$E$5:$E$14,G4)))</f>
        <v>40</v>
      </c>
      <c r="K4" s="35">
        <f>IFERROR(MATCH(2,'4 Дългове'!$I$5:$I$14,0),0)</f>
        <v>3</v>
      </c>
      <c r="L4" s="18">
        <f>IF(K4=0,0,N(INDEX('4 Дългове'!$F$5:$F$14,K4)))</f>
        <v>0.4</v>
      </c>
      <c r="M4" s="17">
        <f>IF(K4=0,0,N(INDEX('4 Дългове'!$E$5:$E$14,K4)))</f>
        <v>60</v>
      </c>
      <c r="O4" s="35">
        <f>IFERROR(MATCH(3,'4 Дългове'!$I$5:$I$14,0),0)</f>
        <v>1</v>
      </c>
      <c r="P4" s="18">
        <f>IF(O4=0,0,N(INDEX('4 Дългове'!$F$5:$F$14,O4)))</f>
        <v>0.24</v>
      </c>
      <c r="Q4" s="17">
        <f>IF(O4=0,0,N(INDEX('4 Дългове'!$E$5:$E$14,O4)))</f>
        <v>90</v>
      </c>
      <c r="S4" s="35">
        <f>IFERROR(MATCH(4,'4 Дългове'!$I$5:$I$14,0),0)</f>
        <v>2</v>
      </c>
      <c r="T4" s="18">
        <f>IF(S4=0,0,N(INDEX('4 Дългове'!$F$5:$F$14,S4)))</f>
        <v>0.11</v>
      </c>
      <c r="U4" s="17">
        <f>IF(S4=0,0,N(INDEX('4 Дългове'!$E$5:$E$14,S4)))</f>
        <v>130</v>
      </c>
      <c r="W4" s="35">
        <f>IFERROR(MATCH(5,'4 Дългове'!$I$5:$I$14,0),0)</f>
        <v>0</v>
      </c>
      <c r="X4" s="18">
        <f>IF(W4=0,0,N(INDEX('4 Дългове'!$F$5:$F$14,W4)))</f>
        <v>0</v>
      </c>
      <c r="Y4" s="17">
        <f>IF(W4=0,0,N(INDEX('4 Дългове'!$E$5:$E$14,W4)))</f>
        <v>0</v>
      </c>
      <c r="AA4" s="35">
        <f>IFERROR(MATCH(6,'4 Дългове'!$I$5:$I$14,0),0)</f>
        <v>0</v>
      </c>
      <c r="AB4" s="18">
        <f>IF(AA4=0,0,N(INDEX('4 Дългове'!$F$5:$F$14,AA4)))</f>
        <v>0</v>
      </c>
      <c r="AC4" s="17">
        <f>IF(AA4=0,0,N(INDEX('4 Дългове'!$E$5:$E$14,AA4)))</f>
        <v>0</v>
      </c>
      <c r="AE4" s="35">
        <f>IFERROR(MATCH(7,'4 Дългове'!$I$5:$I$14,0),0)</f>
        <v>0</v>
      </c>
      <c r="AF4" s="18">
        <f>IF(AE4=0,0,N(INDEX('4 Дългове'!$F$5:$F$14,AE4)))</f>
        <v>0</v>
      </c>
      <c r="AG4" s="17">
        <f>IF(AE4=0,0,N(INDEX('4 Дългове'!$E$5:$E$14,AE4)))</f>
        <v>0</v>
      </c>
      <c r="AI4" s="35">
        <f>IFERROR(MATCH(8,'4 Дългове'!$I$5:$I$14,0),0)</f>
        <v>0</v>
      </c>
      <c r="AJ4" s="18">
        <f>IF(AI4=0,0,N(INDEX('4 Дългове'!$F$5:$F$14,AI4)))</f>
        <v>0</v>
      </c>
      <c r="AK4" s="17">
        <f>IF(AI4=0,0,N(INDEX('4 Дългове'!$E$5:$E$14,AI4)))</f>
        <v>0</v>
      </c>
      <c r="AM4" s="35">
        <f>IFERROR(MATCH(9,'4 Дългове'!$I$5:$I$14,0),0)</f>
        <v>0</v>
      </c>
      <c r="AN4" s="18">
        <f>IF(AM4=0,0,N(INDEX('4 Дългове'!$F$5:$F$14,AM4)))</f>
        <v>0</v>
      </c>
      <c r="AO4" s="17">
        <f>IF(AM4=0,0,N(INDEX('4 Дългове'!$E$5:$E$14,AM4)))</f>
        <v>0</v>
      </c>
      <c r="AQ4" s="35">
        <f>IFERROR(MATCH(10,'4 Дългове'!$I$5:$I$14,0),0)</f>
        <v>0</v>
      </c>
      <c r="AR4" s="18">
        <f>IF(AQ4=0,0,N(INDEX('4 Дългове'!$F$5:$F$14,AQ4)))</f>
        <v>0</v>
      </c>
      <c r="AS4" s="17">
        <f>IF(AQ4=0,0,N(INDEX('4 Дългове'!$E$5:$E$14,AQ4)))</f>
        <v>0</v>
      </c>
    </row>
    <row r="5" ht="30" customHeight="1">
      <c r="A5" s="14" t="inlineStr">
        <is>
          <t>Месец №</t>
        </is>
      </c>
      <c r="B5" s="14" t="inlineStr">
        <is>
          <t>Месец</t>
        </is>
      </c>
      <c r="C5" s="14" t="inlineStr">
        <is>
          <t>Свободни за допълнително</t>
        </is>
      </c>
      <c r="D5" s="14" t="inlineStr">
        <is>
          <t>Лихви за месеца</t>
        </is>
      </c>
      <c r="E5" s="14" t="inlineStr">
        <is>
          <t>Остатък общо</t>
        </is>
      </c>
      <c r="F5" s="14" t="inlineStr">
        <is>
          <t>Край (месец №)</t>
        </is>
      </c>
      <c r="G5" s="14" t="inlineStr">
        <is>
          <t>с лихвата</t>
        </is>
      </c>
      <c r="H5" s="14" t="inlineStr">
        <is>
          <t>след вноската</t>
        </is>
      </c>
      <c r="I5" s="14" t="inlineStr">
        <is>
          <t>натрупан остатък</t>
        </is>
      </c>
      <c r="J5" s="14" t="inlineStr">
        <is>
          <t>остатък</t>
        </is>
      </c>
      <c r="K5" s="14" t="inlineStr">
        <is>
          <t>с лихвата</t>
        </is>
      </c>
      <c r="L5" s="14" t="inlineStr">
        <is>
          <t>след вноската</t>
        </is>
      </c>
      <c r="M5" s="14" t="inlineStr">
        <is>
          <t>натрупан остатък</t>
        </is>
      </c>
      <c r="N5" s="14" t="inlineStr">
        <is>
          <t>остатък</t>
        </is>
      </c>
      <c r="O5" s="14" t="inlineStr">
        <is>
          <t>с лихвата</t>
        </is>
      </c>
      <c r="P5" s="14" t="inlineStr">
        <is>
          <t>след вноската</t>
        </is>
      </c>
      <c r="Q5" s="14" t="inlineStr">
        <is>
          <t>натрупан остатък</t>
        </is>
      </c>
      <c r="R5" s="14" t="inlineStr">
        <is>
          <t>остатък</t>
        </is>
      </c>
      <c r="S5" s="14" t="inlineStr">
        <is>
          <t>с лихвата</t>
        </is>
      </c>
      <c r="T5" s="14" t="inlineStr">
        <is>
          <t>след вноската</t>
        </is>
      </c>
      <c r="U5" s="14" t="inlineStr">
        <is>
          <t>натрупан остатък</t>
        </is>
      </c>
      <c r="V5" s="14" t="inlineStr">
        <is>
          <t>остатък</t>
        </is>
      </c>
      <c r="W5" s="14" t="inlineStr">
        <is>
          <t>с лихвата</t>
        </is>
      </c>
      <c r="X5" s="14" t="inlineStr">
        <is>
          <t>след вноската</t>
        </is>
      </c>
      <c r="Y5" s="14" t="inlineStr">
        <is>
          <t>натрупан остатък</t>
        </is>
      </c>
      <c r="Z5" s="14" t="inlineStr">
        <is>
          <t>остатък</t>
        </is>
      </c>
      <c r="AA5" s="14" t="inlineStr">
        <is>
          <t>с лихвата</t>
        </is>
      </c>
      <c r="AB5" s="14" t="inlineStr">
        <is>
          <t>след вноската</t>
        </is>
      </c>
      <c r="AC5" s="14" t="inlineStr">
        <is>
          <t>натрупан остатък</t>
        </is>
      </c>
      <c r="AD5" s="14" t="inlineStr">
        <is>
          <t>остатък</t>
        </is>
      </c>
      <c r="AE5" s="14" t="inlineStr">
        <is>
          <t>с лихвата</t>
        </is>
      </c>
      <c r="AF5" s="14" t="inlineStr">
        <is>
          <t>след вноската</t>
        </is>
      </c>
      <c r="AG5" s="14" t="inlineStr">
        <is>
          <t>натрупан остатък</t>
        </is>
      </c>
      <c r="AH5" s="14" t="inlineStr">
        <is>
          <t>остатък</t>
        </is>
      </c>
      <c r="AI5" s="14" t="inlineStr">
        <is>
          <t>с лихвата</t>
        </is>
      </c>
      <c r="AJ5" s="14" t="inlineStr">
        <is>
          <t>след вноската</t>
        </is>
      </c>
      <c r="AK5" s="14" t="inlineStr">
        <is>
          <t>натрупан остатък</t>
        </is>
      </c>
      <c r="AL5" s="14" t="inlineStr">
        <is>
          <t>остатък</t>
        </is>
      </c>
      <c r="AM5" s="14" t="inlineStr">
        <is>
          <t>с лихвата</t>
        </is>
      </c>
      <c r="AN5" s="14" t="inlineStr">
        <is>
          <t>след вноската</t>
        </is>
      </c>
      <c r="AO5" s="14" t="inlineStr">
        <is>
          <t>натрупан остатък</t>
        </is>
      </c>
      <c r="AP5" s="14" t="inlineStr">
        <is>
          <t>остатък</t>
        </is>
      </c>
      <c r="AQ5" s="14" t="inlineStr">
        <is>
          <t>с лихвата</t>
        </is>
      </c>
      <c r="AR5" s="14" t="inlineStr">
        <is>
          <t>след вноската</t>
        </is>
      </c>
      <c r="AS5" s="14" t="inlineStr">
        <is>
          <t>натрупан остатък</t>
        </is>
      </c>
      <c r="AT5" s="14" t="inlineStr">
        <is>
          <t>остатък</t>
        </is>
      </c>
    </row>
    <row r="6">
      <c r="A6" s="6" t="n">
        <v>0</v>
      </c>
      <c r="B6" s="6" t="inlineStr">
        <is>
          <t>начало</t>
        </is>
      </c>
      <c r="E6" s="17">
        <f>J6+N6+R6+V6+Z6+AD6+AH6+AL6+AP6+AT6</f>
        <v>7550</v>
      </c>
      <c r="J6" s="17">
        <f>IF(G4=0,0,N(INDEX('4 Дългове'!$D$5:$D$14,G4)))</f>
        <v>450</v>
      </c>
      <c r="N6" s="17">
        <f>IF(K4=0,0,N(INDEX('4 Дългове'!$D$5:$D$14,K4)))</f>
        <v>600</v>
      </c>
      <c r="R6" s="17">
        <f>IF(O4=0,0,N(INDEX('4 Дългове'!$D$5:$D$14,O4)))</f>
        <v>2500</v>
      </c>
      <c r="V6" s="17">
        <f>IF(S4=0,0,N(INDEX('4 Дългове'!$D$5:$D$14,S4)))</f>
        <v>4000</v>
      </c>
      <c r="Z6" s="17">
        <f>IF(W4=0,0,N(INDEX('4 Дългове'!$D$5:$D$14,W4)))</f>
        <v>0</v>
      </c>
      <c r="AD6" s="17">
        <f>IF(AA4=0,0,N(INDEX('4 Дългове'!$D$5:$D$14,AA4)))</f>
        <v>0</v>
      </c>
      <c r="AH6" s="17">
        <f>IF(AE4=0,0,N(INDEX('4 Дългове'!$D$5:$D$14,AE4)))</f>
        <v>0</v>
      </c>
      <c r="AL6" s="17">
        <f>IF(AI4=0,0,N(INDEX('4 Дългове'!$D$5:$D$14,AI4)))</f>
        <v>0</v>
      </c>
      <c r="AP6" s="17">
        <f>IF(AM4=0,0,N(INDEX('4 Дългове'!$D$5:$D$14,AM4)))</f>
        <v>0</v>
      </c>
      <c r="AT6" s="17">
        <f>IF(AQ4=0,0,N(INDEX('4 Дългове'!$D$5:$D$14,AQ4)))</f>
        <v>0</v>
      </c>
    </row>
    <row r="7">
      <c r="A7" s="40" t="n">
        <v>1</v>
      </c>
      <c r="B7" s="40" t="str">
        <f>CHOOSE(MONTH(EDATE('4 Дългове'!$D$20,A7-1)),"януари","февруари","март","април","май","юни","юли","август","септември","октомври","ноември","декември")&amp;" "&amp;YEAR(EDATE('4 Дългове'!$D$20,A7-1))&amp;" г."</f>
        <v>ноември 2026 г.</v>
      </c>
      <c r="C7" s="41">
        <f>$C$4-(G7+K7+O7+S7+W7+AA7+AE7+AI7+AM7+AQ7)+(H7+L7+P7+T7+X7+AB7+AF7+AJ7+AN7+AR7)</f>
        <v>150</v>
      </c>
      <c r="D7" s="41">
        <f>(G7+K7+O7+S7+W7+AA7+AE7+AI7+AM7+AQ7)-(J6+N6+R6+V6+Z6+AD6+AH6+AL6+AP6+AT6)</f>
        <v>112.29166666666697</v>
      </c>
      <c r="E7" s="41">
        <f>J7+N7+R7+V7+Z7+AD7+AH7+AL7+AP7+AT7</f>
        <v>7192.291666666667</v>
      </c>
      <c r="F7" s="40" t="str">
        <f>IF(AND(E7&lt;0.005,E6&gt;=0.005),A7,"")</f>
        <v/>
      </c>
      <c r="G7" s="41">
        <f>J6*(1+H$4/12)</f>
        <v>455.625</v>
      </c>
      <c r="H7" s="41">
        <f>MAX(0,G7-I$4)</f>
        <v>415.625</v>
      </c>
      <c r="I7" s="41">
        <f>H7</f>
        <v>415.625</v>
      </c>
      <c r="J7" s="41">
        <f>MAX(0,MIN(H7,I7-$C7))</f>
        <v>265.625</v>
      </c>
      <c r="K7" s="41">
        <f>N6*(1+L$4/12)</f>
        <v>620.0000000000001</v>
      </c>
      <c r="L7" s="41">
        <f>MAX(0,K7-M$4)</f>
        <v>560.0000000000001</v>
      </c>
      <c r="M7" s="41">
        <f>I7+L7</f>
        <v>975.6250000000001</v>
      </c>
      <c r="N7" s="41">
        <f>MAX(0,MIN(L7,M7-$C7))</f>
        <v>560.0000000000001</v>
      </c>
      <c r="O7" s="41">
        <f>R6*(1+P$4/12)</f>
        <v>2550</v>
      </c>
      <c r="P7" s="41">
        <f>MAX(0,O7-Q$4)</f>
        <v>2460</v>
      </c>
      <c r="Q7" s="41">
        <f>M7+P7</f>
        <v>3435.625</v>
      </c>
      <c r="R7" s="41">
        <f>MAX(0,MIN(P7,Q7-$C7))</f>
        <v>2460</v>
      </c>
      <c r="S7" s="41">
        <f>V6*(1+T$4/12)</f>
        <v>4036.666666666667</v>
      </c>
      <c r="T7" s="41">
        <f>MAX(0,S7-U$4)</f>
        <v>3906.666666666667</v>
      </c>
      <c r="U7" s="41">
        <f>Q7+T7</f>
        <v>7342.291666666667</v>
      </c>
      <c r="V7" s="41">
        <f>MAX(0,MIN(T7,U7-$C7))</f>
        <v>3906.666666666667</v>
      </c>
      <c r="W7" s="41">
        <f>Z6*(1+X$4/12)</f>
        <v>0</v>
      </c>
      <c r="X7" s="41">
        <f>MAX(0,W7-Y$4)</f>
        <v>0</v>
      </c>
      <c r="Y7" s="41">
        <f>U7+X7</f>
        <v>7342.291666666667</v>
      </c>
      <c r="Z7" s="41">
        <f>MAX(0,MIN(X7,Y7-$C7))</f>
        <v>0</v>
      </c>
      <c r="AA7" s="41">
        <f>AD6*(1+AB$4/12)</f>
        <v>0</v>
      </c>
      <c r="AB7" s="41">
        <f>MAX(0,AA7-AC$4)</f>
        <v>0</v>
      </c>
      <c r="AC7" s="41">
        <f>Y7+AB7</f>
        <v>7342.291666666667</v>
      </c>
      <c r="AD7" s="41">
        <f>MAX(0,MIN(AB7,AC7-$C7))</f>
        <v>0</v>
      </c>
      <c r="AE7" s="41">
        <f>AH6*(1+AF$4/12)</f>
        <v>0</v>
      </c>
      <c r="AF7" s="41">
        <f>MAX(0,AE7-AG$4)</f>
        <v>0</v>
      </c>
      <c r="AG7" s="41">
        <f>AC7+AF7</f>
        <v>7342.291666666667</v>
      </c>
      <c r="AH7" s="41">
        <f>MAX(0,MIN(AF7,AG7-$C7))</f>
        <v>0</v>
      </c>
      <c r="AI7" s="41">
        <f>AL6*(1+AJ$4/12)</f>
        <v>0</v>
      </c>
      <c r="AJ7" s="41">
        <f>MAX(0,AI7-AK$4)</f>
        <v>0</v>
      </c>
      <c r="AK7" s="41">
        <f>AG7+AJ7</f>
        <v>7342.291666666667</v>
      </c>
      <c r="AL7" s="41">
        <f>MAX(0,MIN(AJ7,AK7-$C7))</f>
        <v>0</v>
      </c>
      <c r="AM7" s="41">
        <f>AP6*(1+AN$4/12)</f>
        <v>0</v>
      </c>
      <c r="AN7" s="41">
        <f>MAX(0,AM7-AO$4)</f>
        <v>0</v>
      </c>
      <c r="AO7" s="41">
        <f>AK7+AN7</f>
        <v>7342.291666666667</v>
      </c>
      <c r="AP7" s="41">
        <f>MAX(0,MIN(AN7,AO7-$C7))</f>
        <v>0</v>
      </c>
      <c r="AQ7" s="41">
        <f>AT6*(1+AR$4/12)</f>
        <v>0</v>
      </c>
      <c r="AR7" s="41">
        <f>MAX(0,AQ7-AS$4)</f>
        <v>0</v>
      </c>
      <c r="AS7" s="41">
        <f>AO7+AR7</f>
        <v>7342.291666666667</v>
      </c>
      <c r="AT7" s="41">
        <f>MAX(0,MIN(AR7,AS7-$C7))</f>
        <v>0</v>
      </c>
    </row>
    <row r="8">
      <c r="A8" s="40" t="n">
        <v>2</v>
      </c>
      <c r="B8" s="40" t="str">
        <f>CHOOSE(MONTH(EDATE('4 Дългове'!$D$20,A8-1)),"януари","февруари","март","април","май","юни","юли","август","септември","октомври","ноември","декември")&amp;" "&amp;YEAR(EDATE('4 Дългове'!$D$20,A8-1))&amp;" г."</f>
        <v>декември 2026 г.</v>
      </c>
      <c r="C8" s="41">
        <f>$C$4-(G8+K8+O8+S8+W8+AA8+AE8+AI8+AM8+AQ8)+(H8+L8+P8+T8+X8+AB8+AF8+AJ8+AN8+AR8)</f>
        <v>150</v>
      </c>
      <c r="D8" s="41">
        <f>(G8+K8+O8+S8+W8+AA8+AE8+AI8+AM8+AQ8)-(J7+N7+R7+V7+Z7+AD7+AH7+AL7+AP7+AT7)</f>
        <v>106.99809027777792</v>
      </c>
      <c r="E8" s="41">
        <f>J8+N8+R8+V8+Z8+AD8+AH8+AL8+AP8+AT8</f>
        <v>6829.289756944445</v>
      </c>
      <c r="F8" s="40" t="str">
        <f>IF(AND(E8&lt;0.005,E7&gt;=0.005),A8,"")</f>
        <v/>
      </c>
      <c r="G8" s="41">
        <f>J7*(1+H$4/12)</f>
        <v>268.9453125</v>
      </c>
      <c r="H8" s="41">
        <f>MAX(0,G8-I$4)</f>
        <v>228.9453125</v>
      </c>
      <c r="I8" s="41">
        <f>H8</f>
        <v>228.9453125</v>
      </c>
      <c r="J8" s="41">
        <f>MAX(0,MIN(H8,I8-$C8))</f>
        <v>78.9453125</v>
      </c>
      <c r="K8" s="41">
        <f>N7*(1+L$4/12)</f>
        <v>578.6666666666669</v>
      </c>
      <c r="L8" s="41">
        <f>MAX(0,K8-M$4)</f>
        <v>518.6666666666669</v>
      </c>
      <c r="M8" s="41">
        <f>I8+L8</f>
        <v>747.6119791666669</v>
      </c>
      <c r="N8" s="41">
        <f>MAX(0,MIN(L8,M8-$C8))</f>
        <v>518.6666666666669</v>
      </c>
      <c r="O8" s="41">
        <f>R7*(1+P$4/12)</f>
        <v>2509.2</v>
      </c>
      <c r="P8" s="41">
        <f>MAX(0,O8-Q$4)</f>
        <v>2419.2</v>
      </c>
      <c r="Q8" s="41">
        <f>M8+P8</f>
        <v>3166.811979166667</v>
      </c>
      <c r="R8" s="41">
        <f>MAX(0,MIN(P8,Q8-$C8))</f>
        <v>2419.2</v>
      </c>
      <c r="S8" s="41">
        <f>V7*(1+T$4/12)</f>
        <v>3942.4777777777786</v>
      </c>
      <c r="T8" s="41">
        <f>MAX(0,S8-U$4)</f>
        <v>3812.4777777777786</v>
      </c>
      <c r="U8" s="41">
        <f>Q8+T8</f>
        <v>6979.289756944445</v>
      </c>
      <c r="V8" s="41">
        <f>MAX(0,MIN(T8,U8-$C8))</f>
        <v>3812.4777777777786</v>
      </c>
      <c r="W8" s="41">
        <f>Z7*(1+X$4/12)</f>
        <v>0</v>
      </c>
      <c r="X8" s="41">
        <f>MAX(0,W8-Y$4)</f>
        <v>0</v>
      </c>
      <c r="Y8" s="41">
        <f>U8+X8</f>
        <v>6979.289756944445</v>
      </c>
      <c r="Z8" s="41">
        <f>MAX(0,MIN(X8,Y8-$C8))</f>
        <v>0</v>
      </c>
      <c r="AA8" s="41">
        <f>AD7*(1+AB$4/12)</f>
        <v>0</v>
      </c>
      <c r="AB8" s="41">
        <f>MAX(0,AA8-AC$4)</f>
        <v>0</v>
      </c>
      <c r="AC8" s="41">
        <f>Y8+AB8</f>
        <v>6979.289756944445</v>
      </c>
      <c r="AD8" s="41">
        <f>MAX(0,MIN(AB8,AC8-$C8))</f>
        <v>0</v>
      </c>
      <c r="AE8" s="41">
        <f>AH7*(1+AF$4/12)</f>
        <v>0</v>
      </c>
      <c r="AF8" s="41">
        <f>MAX(0,AE8-AG$4)</f>
        <v>0</v>
      </c>
      <c r="AG8" s="41">
        <f>AC8+AF8</f>
        <v>6979.289756944445</v>
      </c>
      <c r="AH8" s="41">
        <f>MAX(0,MIN(AF8,AG8-$C8))</f>
        <v>0</v>
      </c>
      <c r="AI8" s="41">
        <f>AL7*(1+AJ$4/12)</f>
        <v>0</v>
      </c>
      <c r="AJ8" s="41">
        <f>MAX(0,AI8-AK$4)</f>
        <v>0</v>
      </c>
      <c r="AK8" s="41">
        <f>AG8+AJ8</f>
        <v>6979.289756944445</v>
      </c>
      <c r="AL8" s="41">
        <f>MAX(0,MIN(AJ8,AK8-$C8))</f>
        <v>0</v>
      </c>
      <c r="AM8" s="41">
        <f>AP7*(1+AN$4/12)</f>
        <v>0</v>
      </c>
      <c r="AN8" s="41">
        <f>MAX(0,AM8-AO$4)</f>
        <v>0</v>
      </c>
      <c r="AO8" s="41">
        <f>AK8+AN8</f>
        <v>6979.289756944445</v>
      </c>
      <c r="AP8" s="41">
        <f>MAX(0,MIN(AN8,AO8-$C8))</f>
        <v>0</v>
      </c>
      <c r="AQ8" s="41">
        <f>AT7*(1+AR$4/12)</f>
        <v>0</v>
      </c>
      <c r="AR8" s="41">
        <f>MAX(0,AQ8-AS$4)</f>
        <v>0</v>
      </c>
      <c r="AS8" s="41">
        <f>AO8+AR8</f>
        <v>6979.289756944445</v>
      </c>
      <c r="AT8" s="41">
        <f>MAX(0,MIN(AR8,AS8-$C8))</f>
        <v>0</v>
      </c>
    </row>
    <row r="9">
      <c r="A9" s="40" t="n">
        <v>3</v>
      </c>
      <c r="B9" s="40" t="str">
        <f>CHOOSE(MONTH(EDATE('4 Дългове'!$D$20,A9-1)),"януари","февруари","март","април","май","юни","юли","август","септември","октомври","ноември","декември")&amp;" "&amp;YEAR(EDATE('4 Дългове'!$D$20,A9-1))&amp;" г."</f>
        <v>януари 2027 г.</v>
      </c>
      <c r="C9" s="41">
        <f>$C$4-(G9+K9+O9+S9+W9+AA9+AE9+AI9+AM9+AQ9)+(H9+L9+P9+T9+X9+AB9+AF9+AJ9+AN9+AR9)</f>
        <v>150</v>
      </c>
      <c r="D9" s="41">
        <f>(G9+K9+O9+S9+W9+AA9+AE9+AI9+AM9+AQ9)-(J8+N8+R8+V8+Z8+AD8+AH8+AL8+AP8+AT8)</f>
        <v>101.60741825810328</v>
      </c>
      <c r="E9" s="41">
        <f>J9+N9+R9+V9+Z9+AD9+AH9+AL9+AP9+AT9</f>
        <v>6460.897175202548</v>
      </c>
      <c r="F9" s="40" t="str">
        <f>IF(AND(E9&lt;0.005,E8&gt;=0.005),A9,"")</f>
        <v/>
      </c>
      <c r="G9" s="41">
        <f>J8*(1+H$4/12)</f>
        <v>79.93212890625</v>
      </c>
      <c r="H9" s="41">
        <f>MAX(0,G9-I$4)</f>
        <v>39.93212890625</v>
      </c>
      <c r="I9" s="41">
        <f>H9</f>
        <v>39.93212890625</v>
      </c>
      <c r="J9" s="41">
        <f>MAX(0,MIN(H9,I9-$C9))</f>
        <v>0</v>
      </c>
      <c r="K9" s="41">
        <f>N8*(1+L$4/12)</f>
        <v>535.9555555555559</v>
      </c>
      <c r="L9" s="41">
        <f>MAX(0,K9-M$4)</f>
        <v>475.95555555555586</v>
      </c>
      <c r="M9" s="41">
        <f>I9+L9</f>
        <v>515.8876844618059</v>
      </c>
      <c r="N9" s="41">
        <f>MAX(0,MIN(L9,M9-$C9))</f>
        <v>365.88768446180586</v>
      </c>
      <c r="O9" s="41">
        <f>R8*(1+P$4/12)</f>
        <v>2467.584</v>
      </c>
      <c r="P9" s="41">
        <f>MAX(0,O9-Q$4)</f>
        <v>2377.584</v>
      </c>
      <c r="Q9" s="41">
        <f>M9+P9</f>
        <v>2893.4716844618056</v>
      </c>
      <c r="R9" s="41">
        <f>MAX(0,MIN(P9,Q9-$C9))</f>
        <v>2377.584</v>
      </c>
      <c r="S9" s="41">
        <f>V8*(1+T$4/12)</f>
        <v>3847.425490740742</v>
      </c>
      <c r="T9" s="41">
        <f>MAX(0,S9-U$4)</f>
        <v>3717.425490740742</v>
      </c>
      <c r="U9" s="41">
        <f>Q9+T9</f>
        <v>6610.897175202548</v>
      </c>
      <c r="V9" s="41">
        <f>MAX(0,MIN(T9,U9-$C9))</f>
        <v>3717.425490740742</v>
      </c>
      <c r="W9" s="41">
        <f>Z8*(1+X$4/12)</f>
        <v>0</v>
      </c>
      <c r="X9" s="41">
        <f>MAX(0,W9-Y$4)</f>
        <v>0</v>
      </c>
      <c r="Y9" s="41">
        <f>U9+X9</f>
        <v>6610.897175202548</v>
      </c>
      <c r="Z9" s="41">
        <f>MAX(0,MIN(X9,Y9-$C9))</f>
        <v>0</v>
      </c>
      <c r="AA9" s="41">
        <f>AD8*(1+AB$4/12)</f>
        <v>0</v>
      </c>
      <c r="AB9" s="41">
        <f>MAX(0,AA9-AC$4)</f>
        <v>0</v>
      </c>
      <c r="AC9" s="41">
        <f>Y9+AB9</f>
        <v>6610.897175202548</v>
      </c>
      <c r="AD9" s="41">
        <f>MAX(0,MIN(AB9,AC9-$C9))</f>
        <v>0</v>
      </c>
      <c r="AE9" s="41">
        <f>AH8*(1+AF$4/12)</f>
        <v>0</v>
      </c>
      <c r="AF9" s="41">
        <f>MAX(0,AE9-AG$4)</f>
        <v>0</v>
      </c>
      <c r="AG9" s="41">
        <f>AC9+AF9</f>
        <v>6610.897175202548</v>
      </c>
      <c r="AH9" s="41">
        <f>MAX(0,MIN(AF9,AG9-$C9))</f>
        <v>0</v>
      </c>
      <c r="AI9" s="41">
        <f>AL8*(1+AJ$4/12)</f>
        <v>0</v>
      </c>
      <c r="AJ9" s="41">
        <f>MAX(0,AI9-AK$4)</f>
        <v>0</v>
      </c>
      <c r="AK9" s="41">
        <f>AG9+AJ9</f>
        <v>6610.897175202548</v>
      </c>
      <c r="AL9" s="41">
        <f>MAX(0,MIN(AJ9,AK9-$C9))</f>
        <v>0</v>
      </c>
      <c r="AM9" s="41">
        <f>AP8*(1+AN$4/12)</f>
        <v>0</v>
      </c>
      <c r="AN9" s="41">
        <f>MAX(0,AM9-AO$4)</f>
        <v>0</v>
      </c>
      <c r="AO9" s="41">
        <f>AK9+AN9</f>
        <v>6610.897175202548</v>
      </c>
      <c r="AP9" s="41">
        <f>MAX(0,MIN(AN9,AO9-$C9))</f>
        <v>0</v>
      </c>
      <c r="AQ9" s="41">
        <f>AT8*(1+AR$4/12)</f>
        <v>0</v>
      </c>
      <c r="AR9" s="41">
        <f>MAX(0,AQ9-AS$4)</f>
        <v>0</v>
      </c>
      <c r="AS9" s="41">
        <f>AO9+AR9</f>
        <v>6610.897175202548</v>
      </c>
      <c r="AT9" s="41">
        <f>MAX(0,MIN(AR9,AS9-$C9))</f>
        <v>0</v>
      </c>
    </row>
    <row r="10">
      <c r="A10" s="40" t="n">
        <v>4</v>
      </c>
      <c r="B10" s="40" t="str">
        <f>CHOOSE(MONTH(EDATE('4 Дългове'!$D$20,A10-1)),"януари","февруари","март","април","май","юни","юли","август","септември","октомври","ноември","декември")&amp;" "&amp;YEAR(EDATE('4 Дългове'!$D$20,A10-1))&amp;" г."</f>
        <v>февруари 2027 г.</v>
      </c>
      <c r="C10" s="41">
        <f>$C$4-(G10+K10+O10+S10+W10+AA10+AE10+AI10+AM10+AQ10)+(H10+L10+P10+T10+X10+AB10+AF10+AJ10+AN10+AR10)</f>
        <v>190</v>
      </c>
      <c r="D10" s="41">
        <f>(G10+K10+O10+S10+W10+AA10+AE10+AI10+AM10+AQ10)-(J9+N9+R9+V9+Z9+AD9+AH9+AL9+AP9+AT9)</f>
        <v>93.82433648051665</v>
      </c>
      <c r="E10" s="41">
        <f>J10+N10+R10+V10+Z10+AD10+AH10+AL10+AP10+AT10</f>
        <v>6084.721511683065</v>
      </c>
      <c r="F10" s="40" t="str">
        <f>IF(AND(E10&lt;0.005,E9&gt;=0.005),A10,"")</f>
        <v/>
      </c>
      <c r="G10" s="41">
        <f>J9*(1+H$4/12)</f>
        <v>0</v>
      </c>
      <c r="H10" s="41">
        <f>MAX(0,G10-I$4)</f>
        <v>0</v>
      </c>
      <c r="I10" s="41">
        <f>H10</f>
        <v>0</v>
      </c>
      <c r="J10" s="41">
        <f>MAX(0,MIN(H10,I10-$C10))</f>
        <v>0</v>
      </c>
      <c r="K10" s="41">
        <f>N9*(1+L$4/12)</f>
        <v>378.08394061053275</v>
      </c>
      <c r="L10" s="41">
        <f>MAX(0,K10-M$4)</f>
        <v>318.08394061053275</v>
      </c>
      <c r="M10" s="41">
        <f>I10+L10</f>
        <v>318.08394061053275</v>
      </c>
      <c r="N10" s="41">
        <f>MAX(0,MIN(L10,M10-$C10))</f>
        <v>128.08394061053275</v>
      </c>
      <c r="O10" s="41">
        <f>R9*(1+P$4/12)</f>
        <v>2425.13568</v>
      </c>
      <c r="P10" s="41">
        <f>MAX(0,O10-Q$4)</f>
        <v>2335.13568</v>
      </c>
      <c r="Q10" s="41">
        <f>M10+P10</f>
        <v>2653.2196206105327</v>
      </c>
      <c r="R10" s="41">
        <f>MAX(0,MIN(P10,Q10-$C10))</f>
        <v>2335.13568</v>
      </c>
      <c r="S10" s="41">
        <f>V9*(1+T$4/12)</f>
        <v>3751.5018910725325</v>
      </c>
      <c r="T10" s="41">
        <f>MAX(0,S10-U$4)</f>
        <v>3621.5018910725325</v>
      </c>
      <c r="U10" s="41">
        <f>Q10+T10</f>
        <v>6274.721511683065</v>
      </c>
      <c r="V10" s="41">
        <f>MAX(0,MIN(T10,U10-$C10))</f>
        <v>3621.5018910725325</v>
      </c>
      <c r="W10" s="41">
        <f>Z9*(1+X$4/12)</f>
        <v>0</v>
      </c>
      <c r="X10" s="41">
        <f>MAX(0,W10-Y$4)</f>
        <v>0</v>
      </c>
      <c r="Y10" s="41">
        <f>U10+X10</f>
        <v>6274.721511683065</v>
      </c>
      <c r="Z10" s="41">
        <f>MAX(0,MIN(X10,Y10-$C10))</f>
        <v>0</v>
      </c>
      <c r="AA10" s="41">
        <f>AD9*(1+AB$4/12)</f>
        <v>0</v>
      </c>
      <c r="AB10" s="41">
        <f>MAX(0,AA10-AC$4)</f>
        <v>0</v>
      </c>
      <c r="AC10" s="41">
        <f>Y10+AB10</f>
        <v>6274.721511683065</v>
      </c>
      <c r="AD10" s="41">
        <f>MAX(0,MIN(AB10,AC10-$C10))</f>
        <v>0</v>
      </c>
      <c r="AE10" s="41">
        <f>AH9*(1+AF$4/12)</f>
        <v>0</v>
      </c>
      <c r="AF10" s="41">
        <f>MAX(0,AE10-AG$4)</f>
        <v>0</v>
      </c>
      <c r="AG10" s="41">
        <f>AC10+AF10</f>
        <v>6274.721511683065</v>
      </c>
      <c r="AH10" s="41">
        <f>MAX(0,MIN(AF10,AG10-$C10))</f>
        <v>0</v>
      </c>
      <c r="AI10" s="41">
        <f>AL9*(1+AJ$4/12)</f>
        <v>0</v>
      </c>
      <c r="AJ10" s="41">
        <f>MAX(0,AI10-AK$4)</f>
        <v>0</v>
      </c>
      <c r="AK10" s="41">
        <f>AG10+AJ10</f>
        <v>6274.721511683065</v>
      </c>
      <c r="AL10" s="41">
        <f>MAX(0,MIN(AJ10,AK10-$C10))</f>
        <v>0</v>
      </c>
      <c r="AM10" s="41">
        <f>AP9*(1+AN$4/12)</f>
        <v>0</v>
      </c>
      <c r="AN10" s="41">
        <f>MAX(0,AM10-AO$4)</f>
        <v>0</v>
      </c>
      <c r="AO10" s="41">
        <f>AK10+AN10</f>
        <v>6274.721511683065</v>
      </c>
      <c r="AP10" s="41">
        <f>MAX(0,MIN(AN10,AO10-$C10))</f>
        <v>0</v>
      </c>
      <c r="AQ10" s="41">
        <f>AT9*(1+AR$4/12)</f>
        <v>0</v>
      </c>
      <c r="AR10" s="41">
        <f>MAX(0,AQ10-AS$4)</f>
        <v>0</v>
      </c>
      <c r="AS10" s="41">
        <f>AO10+AR10</f>
        <v>6274.721511683065</v>
      </c>
      <c r="AT10" s="41">
        <f>MAX(0,MIN(AR10,AS10-$C10))</f>
        <v>0</v>
      </c>
    </row>
    <row r="11">
      <c r="A11" s="40" t="n">
        <v>5</v>
      </c>
      <c r="B11" s="40" t="str">
        <f>CHOOSE(MONTH(EDATE('4 Дългове'!$D$20,A11-1)),"януари","февруари","март","април","май","юни","юли","август","септември","октомври","ноември","декември")&amp;" "&amp;YEAR(EDATE('4 Дългове'!$D$20,A11-1))&amp;" г."</f>
        <v>март 2027 г.</v>
      </c>
      <c r="C11" s="41">
        <f>$C$4-(G11+K11+O11+S11+W11+AA11+AE11+AI11+AM11+AQ11)+(H11+L11+P11+T11+X11+AB11+AF11+AJ11+AN11+AR11)</f>
        <v>190</v>
      </c>
      <c r="D11" s="41">
        <f>(G11+K11+O11+S11+W11+AA11+AE11+AI11+AM11+AQ11)-(J10+N10+R10+V10+Z10+AD10+AH10+AL10+AP10+AT10)</f>
        <v>84.16927895518347</v>
      </c>
      <c r="E11" s="41">
        <f>J11+N11+R11+V11+Z11+AD11+AH11+AL11+AP11+AT11</f>
        <v>5698.890790638248</v>
      </c>
      <c r="F11" s="40" t="str">
        <f>IF(AND(E11&lt;0.005,E10&gt;=0.005),A11,"")</f>
        <v/>
      </c>
      <c r="G11" s="41">
        <f>J10*(1+H$4/12)</f>
        <v>0</v>
      </c>
      <c r="H11" s="41">
        <f>MAX(0,G11-I$4)</f>
        <v>0</v>
      </c>
      <c r="I11" s="41">
        <f>H11</f>
        <v>0</v>
      </c>
      <c r="J11" s="41">
        <f>MAX(0,MIN(H11,I11-$C11))</f>
        <v>0</v>
      </c>
      <c r="K11" s="41">
        <f>N10*(1+L$4/12)</f>
        <v>132.35340529755052</v>
      </c>
      <c r="L11" s="41">
        <f>MAX(0,K11-M$4)</f>
        <v>72.35340529755052</v>
      </c>
      <c r="M11" s="41">
        <f>I11+L11</f>
        <v>72.35340529755052</v>
      </c>
      <c r="N11" s="41">
        <f>MAX(0,MIN(L11,M11-$C11))</f>
        <v>0</v>
      </c>
      <c r="O11" s="41">
        <f>R10*(1+P$4/12)</f>
        <v>2381.8383936</v>
      </c>
      <c r="P11" s="41">
        <f>MAX(0,O11-Q$4)</f>
        <v>2291.8383936</v>
      </c>
      <c r="Q11" s="41">
        <f>M11+P11</f>
        <v>2364.1917988975506</v>
      </c>
      <c r="R11" s="41">
        <f>MAX(0,MIN(P11,Q11-$C11))</f>
        <v>2174.1917988975506</v>
      </c>
      <c r="S11" s="41">
        <f>V10*(1+T$4/12)</f>
        <v>3654.6989917406977</v>
      </c>
      <c r="T11" s="41">
        <f>MAX(0,S11-U$4)</f>
        <v>3524.6989917406977</v>
      </c>
      <c r="U11" s="41">
        <f>Q11+T11</f>
        <v>5888.890790638248</v>
      </c>
      <c r="V11" s="41">
        <f>MAX(0,MIN(T11,U11-$C11))</f>
        <v>3524.6989917406977</v>
      </c>
      <c r="W11" s="41">
        <f>Z10*(1+X$4/12)</f>
        <v>0</v>
      </c>
      <c r="X11" s="41">
        <f>MAX(0,W11-Y$4)</f>
        <v>0</v>
      </c>
      <c r="Y11" s="41">
        <f>U11+X11</f>
        <v>5888.890790638248</v>
      </c>
      <c r="Z11" s="41">
        <f>MAX(0,MIN(X11,Y11-$C11))</f>
        <v>0</v>
      </c>
      <c r="AA11" s="41">
        <f>AD10*(1+AB$4/12)</f>
        <v>0</v>
      </c>
      <c r="AB11" s="41">
        <f>MAX(0,AA11-AC$4)</f>
        <v>0</v>
      </c>
      <c r="AC11" s="41">
        <f>Y11+AB11</f>
        <v>5888.890790638248</v>
      </c>
      <c r="AD11" s="41">
        <f>MAX(0,MIN(AB11,AC11-$C11))</f>
        <v>0</v>
      </c>
      <c r="AE11" s="41">
        <f>AH10*(1+AF$4/12)</f>
        <v>0</v>
      </c>
      <c r="AF11" s="41">
        <f>MAX(0,AE11-AG$4)</f>
        <v>0</v>
      </c>
      <c r="AG11" s="41">
        <f>AC11+AF11</f>
        <v>5888.890790638248</v>
      </c>
      <c r="AH11" s="41">
        <f>MAX(0,MIN(AF11,AG11-$C11))</f>
        <v>0</v>
      </c>
      <c r="AI11" s="41">
        <f>AL10*(1+AJ$4/12)</f>
        <v>0</v>
      </c>
      <c r="AJ11" s="41">
        <f>MAX(0,AI11-AK$4)</f>
        <v>0</v>
      </c>
      <c r="AK11" s="41">
        <f>AG11+AJ11</f>
        <v>5888.890790638248</v>
      </c>
      <c r="AL11" s="41">
        <f>MAX(0,MIN(AJ11,AK11-$C11))</f>
        <v>0</v>
      </c>
      <c r="AM11" s="41">
        <f>AP10*(1+AN$4/12)</f>
        <v>0</v>
      </c>
      <c r="AN11" s="41">
        <f>MAX(0,AM11-AO$4)</f>
        <v>0</v>
      </c>
      <c r="AO11" s="41">
        <f>AK11+AN11</f>
        <v>5888.890790638248</v>
      </c>
      <c r="AP11" s="41">
        <f>MAX(0,MIN(AN11,AO11-$C11))</f>
        <v>0</v>
      </c>
      <c r="AQ11" s="41">
        <f>AT10*(1+AR$4/12)</f>
        <v>0</v>
      </c>
      <c r="AR11" s="41">
        <f>MAX(0,AQ11-AS$4)</f>
        <v>0</v>
      </c>
      <c r="AS11" s="41">
        <f>AO11+AR11</f>
        <v>5888.890790638248</v>
      </c>
      <c r="AT11" s="41">
        <f>MAX(0,MIN(AR11,AS11-$C11))</f>
        <v>0</v>
      </c>
    </row>
    <row r="12">
      <c r="A12" s="40" t="n">
        <v>6</v>
      </c>
      <c r="B12" s="40" t="str">
        <f>CHOOSE(MONTH(EDATE('4 Дългове'!$D$20,A12-1)),"януари","февруари","март","април","май","юни","юли","август","септември","октомври","ноември","декември")&amp;" "&amp;YEAR(EDATE('4 Дългове'!$D$20,A12-1))&amp;" г."</f>
        <v>април 2027 г.</v>
      </c>
      <c r="C12" s="41">
        <f>$C$4-(G12+K12+O12+S12+W12+AA12+AE12+AI12+AM12+AQ12)+(H12+L12+P12+T12+X12+AB12+AF12+AJ12+AN12+AR12)</f>
        <v>250</v>
      </c>
      <c r="D12" s="41">
        <f>(G12+K12+O12+S12+W12+AA12+AE12+AI12+AM12+AQ12)-(J11+N11+R11+V11+Z11+AD11+AH11+AL11+AP11+AT11)</f>
        <v>75.79357673557388</v>
      </c>
      <c r="E12" s="41">
        <f>J12+N12+R12+V12+Z12+AD12+AH12+AL12+AP12+AT12</f>
        <v>5304.684367373822</v>
      </c>
      <c r="F12" s="40" t="str">
        <f>IF(AND(E12&lt;0.005,E11&gt;=0.005),A12,"")</f>
        <v/>
      </c>
      <c r="G12" s="41">
        <f>J11*(1+H$4/12)</f>
        <v>0</v>
      </c>
      <c r="H12" s="41">
        <f>MAX(0,G12-I$4)</f>
        <v>0</v>
      </c>
      <c r="I12" s="41">
        <f>H12</f>
        <v>0</v>
      </c>
      <c r="J12" s="41">
        <f>MAX(0,MIN(H12,I12-$C12))</f>
        <v>0</v>
      </c>
      <c r="K12" s="41">
        <f>N11*(1+L$4/12)</f>
        <v>0</v>
      </c>
      <c r="L12" s="41">
        <f>MAX(0,K12-M$4)</f>
        <v>0</v>
      </c>
      <c r="M12" s="41">
        <f>I12+L12</f>
        <v>0</v>
      </c>
      <c r="N12" s="41">
        <f>MAX(0,MIN(L12,M12-$C12))</f>
        <v>0</v>
      </c>
      <c r="O12" s="41">
        <f>R11*(1+P$4/12)</f>
        <v>2217.6756348755016</v>
      </c>
      <c r="P12" s="41">
        <f>MAX(0,O12-Q$4)</f>
        <v>2127.6756348755016</v>
      </c>
      <c r="Q12" s="41">
        <f>M12+P12</f>
        <v>2127.6756348755016</v>
      </c>
      <c r="R12" s="41">
        <f>MAX(0,MIN(P12,Q12-$C12))</f>
        <v>1877.6756348755016</v>
      </c>
      <c r="S12" s="41">
        <f>V11*(1+T$4/12)</f>
        <v>3557.008732498321</v>
      </c>
      <c r="T12" s="41">
        <f>MAX(0,S12-U$4)</f>
        <v>3427.008732498321</v>
      </c>
      <c r="U12" s="41">
        <f>Q12+T12</f>
        <v>5554.684367373822</v>
      </c>
      <c r="V12" s="41">
        <f>MAX(0,MIN(T12,U12-$C12))</f>
        <v>3427.008732498321</v>
      </c>
      <c r="W12" s="41">
        <f>Z11*(1+X$4/12)</f>
        <v>0</v>
      </c>
      <c r="X12" s="41">
        <f>MAX(0,W12-Y$4)</f>
        <v>0</v>
      </c>
      <c r="Y12" s="41">
        <f>U12+X12</f>
        <v>5554.684367373822</v>
      </c>
      <c r="Z12" s="41">
        <f>MAX(0,MIN(X12,Y12-$C12))</f>
        <v>0</v>
      </c>
      <c r="AA12" s="41">
        <f>AD11*(1+AB$4/12)</f>
        <v>0</v>
      </c>
      <c r="AB12" s="41">
        <f>MAX(0,AA12-AC$4)</f>
        <v>0</v>
      </c>
      <c r="AC12" s="41">
        <f>Y12+AB12</f>
        <v>5554.684367373822</v>
      </c>
      <c r="AD12" s="41">
        <f>MAX(0,MIN(AB12,AC12-$C12))</f>
        <v>0</v>
      </c>
      <c r="AE12" s="41">
        <f>AH11*(1+AF$4/12)</f>
        <v>0</v>
      </c>
      <c r="AF12" s="41">
        <f>MAX(0,AE12-AG$4)</f>
        <v>0</v>
      </c>
      <c r="AG12" s="41">
        <f>AC12+AF12</f>
        <v>5554.684367373822</v>
      </c>
      <c r="AH12" s="41">
        <f>MAX(0,MIN(AF12,AG12-$C12))</f>
        <v>0</v>
      </c>
      <c r="AI12" s="41">
        <f>AL11*(1+AJ$4/12)</f>
        <v>0</v>
      </c>
      <c r="AJ12" s="41">
        <f>MAX(0,AI12-AK$4)</f>
        <v>0</v>
      </c>
      <c r="AK12" s="41">
        <f>AG12+AJ12</f>
        <v>5554.684367373822</v>
      </c>
      <c r="AL12" s="41">
        <f>MAX(0,MIN(AJ12,AK12-$C12))</f>
        <v>0</v>
      </c>
      <c r="AM12" s="41">
        <f>AP11*(1+AN$4/12)</f>
        <v>0</v>
      </c>
      <c r="AN12" s="41">
        <f>MAX(0,AM12-AO$4)</f>
        <v>0</v>
      </c>
      <c r="AO12" s="41">
        <f>AK12+AN12</f>
        <v>5554.684367373822</v>
      </c>
      <c r="AP12" s="41">
        <f>MAX(0,MIN(AN12,AO12-$C12))</f>
        <v>0</v>
      </c>
      <c r="AQ12" s="41">
        <f>AT11*(1+AR$4/12)</f>
        <v>0</v>
      </c>
      <c r="AR12" s="41">
        <f>MAX(0,AQ12-AS$4)</f>
        <v>0</v>
      </c>
      <c r="AS12" s="41">
        <f>AO12+AR12</f>
        <v>5554.684367373822</v>
      </c>
      <c r="AT12" s="41">
        <f>MAX(0,MIN(AR12,AS12-$C12))</f>
        <v>0</v>
      </c>
    </row>
    <row r="13">
      <c r="A13" s="40" t="n">
        <v>7</v>
      </c>
      <c r="B13" s="40" t="str">
        <f>CHOOSE(MONTH(EDATE('4 Дългове'!$D$20,A13-1)),"януари","февруари","март","април","май","юни","юли","август","септември","октомври","ноември","декември")&amp;" "&amp;YEAR(EDATE('4 Дългове'!$D$20,A13-1))&amp;" г."</f>
        <v>май 2027 г.</v>
      </c>
      <c r="C13" s="41">
        <f>$C$4-(G13+K13+O13+S13+W13+AA13+AE13+AI13+AM13+AQ13)+(H13+L13+P13+T13+X13+AB13+AF13+AJ13+AN13+AR13)</f>
        <v>250</v>
      </c>
      <c r="D13" s="41">
        <f>(G13+K13+O13+S13+W13+AA13+AE13+AI13+AM13+AQ13)-(J12+N12+R12+V12+Z12+AD12+AH12+AL12+AP12+AT12)</f>
        <v>68.96775941207852</v>
      </c>
      <c r="E13" s="41">
        <f>J13+N13+R13+V13+Z13+AD13+AH13+AL13+AP13+AT13</f>
        <v>4903.652126785901</v>
      </c>
      <c r="F13" s="40" t="str">
        <f>IF(AND(E13&lt;0.005,E12&gt;=0.005),A13,"")</f>
        <v/>
      </c>
      <c r="G13" s="41">
        <f>J12*(1+H$4/12)</f>
        <v>0</v>
      </c>
      <c r="H13" s="41">
        <f>MAX(0,G13-I$4)</f>
        <v>0</v>
      </c>
      <c r="I13" s="41">
        <f>H13</f>
        <v>0</v>
      </c>
      <c r="J13" s="41">
        <f>MAX(0,MIN(H13,I13-$C13))</f>
        <v>0</v>
      </c>
      <c r="K13" s="41">
        <f>N12*(1+L$4/12)</f>
        <v>0</v>
      </c>
      <c r="L13" s="41">
        <f>MAX(0,K13-M$4)</f>
        <v>0</v>
      </c>
      <c r="M13" s="41">
        <f>I13+L13</f>
        <v>0</v>
      </c>
      <c r="N13" s="41">
        <f>MAX(0,MIN(L13,M13-$C13))</f>
        <v>0</v>
      </c>
      <c r="O13" s="41">
        <f>R12*(1+P$4/12)</f>
        <v>1915.2291475730117</v>
      </c>
      <c r="P13" s="41">
        <f>MAX(0,O13-Q$4)</f>
        <v>1825.2291475730117</v>
      </c>
      <c r="Q13" s="41">
        <f>M13+P13</f>
        <v>1825.2291475730117</v>
      </c>
      <c r="R13" s="41">
        <f>MAX(0,MIN(P13,Q13-$C13))</f>
        <v>1575.2291475730117</v>
      </c>
      <c r="S13" s="41">
        <f>V12*(1+T$4/12)</f>
        <v>3458.4229792128895</v>
      </c>
      <c r="T13" s="41">
        <f>MAX(0,S13-U$4)</f>
        <v>3328.4229792128895</v>
      </c>
      <c r="U13" s="41">
        <f>Q13+T13</f>
        <v>5153.652126785901</v>
      </c>
      <c r="V13" s="41">
        <f>MAX(0,MIN(T13,U13-$C13))</f>
        <v>3328.4229792128895</v>
      </c>
      <c r="W13" s="41">
        <f>Z12*(1+X$4/12)</f>
        <v>0</v>
      </c>
      <c r="X13" s="41">
        <f>MAX(0,W13-Y$4)</f>
        <v>0</v>
      </c>
      <c r="Y13" s="41">
        <f>U13+X13</f>
        <v>5153.652126785901</v>
      </c>
      <c r="Z13" s="41">
        <f>MAX(0,MIN(X13,Y13-$C13))</f>
        <v>0</v>
      </c>
      <c r="AA13" s="41">
        <f>AD12*(1+AB$4/12)</f>
        <v>0</v>
      </c>
      <c r="AB13" s="41">
        <f>MAX(0,AA13-AC$4)</f>
        <v>0</v>
      </c>
      <c r="AC13" s="41">
        <f>Y13+AB13</f>
        <v>5153.652126785901</v>
      </c>
      <c r="AD13" s="41">
        <f>MAX(0,MIN(AB13,AC13-$C13))</f>
        <v>0</v>
      </c>
      <c r="AE13" s="41">
        <f>AH12*(1+AF$4/12)</f>
        <v>0</v>
      </c>
      <c r="AF13" s="41">
        <f>MAX(0,AE13-AG$4)</f>
        <v>0</v>
      </c>
      <c r="AG13" s="41">
        <f>AC13+AF13</f>
        <v>5153.652126785901</v>
      </c>
      <c r="AH13" s="41">
        <f>MAX(0,MIN(AF13,AG13-$C13))</f>
        <v>0</v>
      </c>
      <c r="AI13" s="41">
        <f>AL12*(1+AJ$4/12)</f>
        <v>0</v>
      </c>
      <c r="AJ13" s="41">
        <f>MAX(0,AI13-AK$4)</f>
        <v>0</v>
      </c>
      <c r="AK13" s="41">
        <f>AG13+AJ13</f>
        <v>5153.652126785901</v>
      </c>
      <c r="AL13" s="41">
        <f>MAX(0,MIN(AJ13,AK13-$C13))</f>
        <v>0</v>
      </c>
      <c r="AM13" s="41">
        <f>AP12*(1+AN$4/12)</f>
        <v>0</v>
      </c>
      <c r="AN13" s="41">
        <f>MAX(0,AM13-AO$4)</f>
        <v>0</v>
      </c>
      <c r="AO13" s="41">
        <f>AK13+AN13</f>
        <v>5153.652126785901</v>
      </c>
      <c r="AP13" s="41">
        <f>MAX(0,MIN(AN13,AO13-$C13))</f>
        <v>0</v>
      </c>
      <c r="AQ13" s="41">
        <f>AT12*(1+AR$4/12)</f>
        <v>0</v>
      </c>
      <c r="AR13" s="41">
        <f>MAX(0,AQ13-AS$4)</f>
        <v>0</v>
      </c>
      <c r="AS13" s="41">
        <f>AO13+AR13</f>
        <v>5153.652126785901</v>
      </c>
      <c r="AT13" s="41">
        <f>MAX(0,MIN(AR13,AS13-$C13))</f>
        <v>0</v>
      </c>
    </row>
    <row r="14">
      <c r="A14" s="40" t="n">
        <v>8</v>
      </c>
      <c r="B14" s="40" t="str">
        <f>CHOOSE(MONTH(EDATE('4 Дългове'!$D$20,A14-1)),"януари","февруари","март","април","май","юни","юли","август","септември","октомври","ноември","декември")&amp;" "&amp;YEAR(EDATE('4 Дългове'!$D$20,A14-1))&amp;" г."</f>
        <v>юни 2027 г.</v>
      </c>
      <c r="C14" s="41">
        <f>$C$4-(G14+K14+O14+S14+W14+AA14+AE14+AI14+AM14+AQ14)+(H14+L14+P14+T14+X14+AB14+AF14+AJ14+AN14+AR14)</f>
        <v>250</v>
      </c>
      <c r="D14" s="41">
        <f>(G14+K14+O14+S14+W14+AA14+AE14+AI14+AM14+AQ14)-(J13+N13+R13+V13+Z13+AD13+AH13+AL13+AP13+AT13)</f>
        <v>62.01512692757933</v>
      </c>
      <c r="E14" s="41">
        <f>J14+N14+R14+V14+Z14+AD14+AH14+AL14+AP14+AT14</f>
        <v>4495.66725371348</v>
      </c>
      <c r="F14" s="40" t="str">
        <f>IF(AND(E14&lt;0.005,E13&gt;=0.005),A14,"")</f>
        <v/>
      </c>
      <c r="G14" s="41">
        <f>J13*(1+H$4/12)</f>
        <v>0</v>
      </c>
      <c r="H14" s="41">
        <f>MAX(0,G14-I$4)</f>
        <v>0</v>
      </c>
      <c r="I14" s="41">
        <f>H14</f>
        <v>0</v>
      </c>
      <c r="J14" s="41">
        <f>MAX(0,MIN(H14,I14-$C14))</f>
        <v>0</v>
      </c>
      <c r="K14" s="41">
        <f>N13*(1+L$4/12)</f>
        <v>0</v>
      </c>
      <c r="L14" s="41">
        <f>MAX(0,K14-M$4)</f>
        <v>0</v>
      </c>
      <c r="M14" s="41">
        <f>I14+L14</f>
        <v>0</v>
      </c>
      <c r="N14" s="41">
        <f>MAX(0,MIN(L14,M14-$C14))</f>
        <v>0</v>
      </c>
      <c r="O14" s="41">
        <f>R13*(1+P$4/12)</f>
        <v>1606.7337305244719</v>
      </c>
      <c r="P14" s="41">
        <f>MAX(0,O14-Q$4)</f>
        <v>1516.7337305244719</v>
      </c>
      <c r="Q14" s="41">
        <f>M14+P14</f>
        <v>1516.7337305244719</v>
      </c>
      <c r="R14" s="41">
        <f>MAX(0,MIN(P14,Q14-$C14))</f>
        <v>1266.7337305244719</v>
      </c>
      <c r="S14" s="41">
        <f>V13*(1+T$4/12)</f>
        <v>3358.933523189008</v>
      </c>
      <c r="T14" s="41">
        <f>MAX(0,S14-U$4)</f>
        <v>3228.933523189008</v>
      </c>
      <c r="U14" s="41">
        <f>Q14+T14</f>
        <v>4745.66725371348</v>
      </c>
      <c r="V14" s="41">
        <f>MAX(0,MIN(T14,U14-$C14))</f>
        <v>3228.933523189008</v>
      </c>
      <c r="W14" s="41">
        <f>Z13*(1+X$4/12)</f>
        <v>0</v>
      </c>
      <c r="X14" s="41">
        <f>MAX(0,W14-Y$4)</f>
        <v>0</v>
      </c>
      <c r="Y14" s="41">
        <f>U14+X14</f>
        <v>4745.66725371348</v>
      </c>
      <c r="Z14" s="41">
        <f>MAX(0,MIN(X14,Y14-$C14))</f>
        <v>0</v>
      </c>
      <c r="AA14" s="41">
        <f>AD13*(1+AB$4/12)</f>
        <v>0</v>
      </c>
      <c r="AB14" s="41">
        <f>MAX(0,AA14-AC$4)</f>
        <v>0</v>
      </c>
      <c r="AC14" s="41">
        <f>Y14+AB14</f>
        <v>4745.66725371348</v>
      </c>
      <c r="AD14" s="41">
        <f>MAX(0,MIN(AB14,AC14-$C14))</f>
        <v>0</v>
      </c>
      <c r="AE14" s="41">
        <f>AH13*(1+AF$4/12)</f>
        <v>0</v>
      </c>
      <c r="AF14" s="41">
        <f>MAX(0,AE14-AG$4)</f>
        <v>0</v>
      </c>
      <c r="AG14" s="41">
        <f>AC14+AF14</f>
        <v>4745.66725371348</v>
      </c>
      <c r="AH14" s="41">
        <f>MAX(0,MIN(AF14,AG14-$C14))</f>
        <v>0</v>
      </c>
      <c r="AI14" s="41">
        <f>AL13*(1+AJ$4/12)</f>
        <v>0</v>
      </c>
      <c r="AJ14" s="41">
        <f>MAX(0,AI14-AK$4)</f>
        <v>0</v>
      </c>
      <c r="AK14" s="41">
        <f>AG14+AJ14</f>
        <v>4745.66725371348</v>
      </c>
      <c r="AL14" s="41">
        <f>MAX(0,MIN(AJ14,AK14-$C14))</f>
        <v>0</v>
      </c>
      <c r="AM14" s="41">
        <f>AP13*(1+AN$4/12)</f>
        <v>0</v>
      </c>
      <c r="AN14" s="41">
        <f>MAX(0,AM14-AO$4)</f>
        <v>0</v>
      </c>
      <c r="AO14" s="41">
        <f>AK14+AN14</f>
        <v>4745.66725371348</v>
      </c>
      <c r="AP14" s="41">
        <f>MAX(0,MIN(AN14,AO14-$C14))</f>
        <v>0</v>
      </c>
      <c r="AQ14" s="41">
        <f>AT13*(1+AR$4/12)</f>
        <v>0</v>
      </c>
      <c r="AR14" s="41">
        <f>MAX(0,AQ14-AS$4)</f>
        <v>0</v>
      </c>
      <c r="AS14" s="41">
        <f>AO14+AR14</f>
        <v>4745.66725371348</v>
      </c>
      <c r="AT14" s="41">
        <f>MAX(0,MIN(AR14,AS14-$C14))</f>
        <v>0</v>
      </c>
    </row>
    <row r="15">
      <c r="A15" s="40" t="n">
        <v>9</v>
      </c>
      <c r="B15" s="40" t="str">
        <f>CHOOSE(MONTH(EDATE('4 Дългове'!$D$20,A15-1)),"януари","февруари","март","април","май","юни","юли","август","септември","октомври","ноември","декември")&amp;" "&amp;YEAR(EDATE('4 Дългове'!$D$20,A15-1))&amp;" г."</f>
        <v>юли 2027 г.</v>
      </c>
      <c r="C15" s="41">
        <f>$C$4-(G15+K15+O15+S15+W15+AA15+AE15+AI15+AM15+AQ15)+(H15+L15+P15+T15+X15+AB15+AF15+AJ15+AN15+AR15)</f>
        <v>250</v>
      </c>
      <c r="D15" s="41">
        <f>(G15+K15+O15+S15+W15+AA15+AE15+AI15+AM15+AQ15)-(J14+N14+R14+V14+Z14+AD14+AH14+AL14+AP14+AT14)</f>
        <v>54.933231906388755</v>
      </c>
      <c r="E15" s="41">
        <f>J15+N15+R15+V15+Z15+AD15+AH15+AL15+AP15+AT15</f>
        <v>4080.600485619869</v>
      </c>
      <c r="F15" s="40" t="str">
        <f>IF(AND(E15&lt;0.005,E14&gt;=0.005),A15,"")</f>
        <v/>
      </c>
      <c r="G15" s="41">
        <f>J14*(1+H$4/12)</f>
        <v>0</v>
      </c>
      <c r="H15" s="41">
        <f>MAX(0,G15-I$4)</f>
        <v>0</v>
      </c>
      <c r="I15" s="41">
        <f>H15</f>
        <v>0</v>
      </c>
      <c r="J15" s="41">
        <f>MAX(0,MIN(H15,I15-$C15))</f>
        <v>0</v>
      </c>
      <c r="K15" s="41">
        <f>N14*(1+L$4/12)</f>
        <v>0</v>
      </c>
      <c r="L15" s="41">
        <f>MAX(0,K15-M$4)</f>
        <v>0</v>
      </c>
      <c r="M15" s="41">
        <f>I15+L15</f>
        <v>0</v>
      </c>
      <c r="N15" s="41">
        <f>MAX(0,MIN(L15,M15-$C15))</f>
        <v>0</v>
      </c>
      <c r="O15" s="41">
        <f>R14*(1+P$4/12)</f>
        <v>1292.0684051349613</v>
      </c>
      <c r="P15" s="41">
        <f>MAX(0,O15-Q$4)</f>
        <v>1202.0684051349613</v>
      </c>
      <c r="Q15" s="41">
        <f>M15+P15</f>
        <v>1202.0684051349613</v>
      </c>
      <c r="R15" s="41">
        <f>MAX(0,MIN(P15,Q15-$C15))</f>
        <v>952.0684051349613</v>
      </c>
      <c r="S15" s="41">
        <f>V14*(1+T$4/12)</f>
        <v>3258.5320804849075</v>
      </c>
      <c r="T15" s="41">
        <f>MAX(0,S15-U$4)</f>
        <v>3128.5320804849075</v>
      </c>
      <c r="U15" s="41">
        <f>Q15+T15</f>
        <v>4330.600485619869</v>
      </c>
      <c r="V15" s="41">
        <f>MAX(0,MIN(T15,U15-$C15))</f>
        <v>3128.5320804849075</v>
      </c>
      <c r="W15" s="41">
        <f>Z14*(1+X$4/12)</f>
        <v>0</v>
      </c>
      <c r="X15" s="41">
        <f>MAX(0,W15-Y$4)</f>
        <v>0</v>
      </c>
      <c r="Y15" s="41">
        <f>U15+X15</f>
        <v>4330.600485619869</v>
      </c>
      <c r="Z15" s="41">
        <f>MAX(0,MIN(X15,Y15-$C15))</f>
        <v>0</v>
      </c>
      <c r="AA15" s="41">
        <f>AD14*(1+AB$4/12)</f>
        <v>0</v>
      </c>
      <c r="AB15" s="41">
        <f>MAX(0,AA15-AC$4)</f>
        <v>0</v>
      </c>
      <c r="AC15" s="41">
        <f>Y15+AB15</f>
        <v>4330.600485619869</v>
      </c>
      <c r="AD15" s="41">
        <f>MAX(0,MIN(AB15,AC15-$C15))</f>
        <v>0</v>
      </c>
      <c r="AE15" s="41">
        <f>AH14*(1+AF$4/12)</f>
        <v>0</v>
      </c>
      <c r="AF15" s="41">
        <f>MAX(0,AE15-AG$4)</f>
        <v>0</v>
      </c>
      <c r="AG15" s="41">
        <f>AC15+AF15</f>
        <v>4330.600485619869</v>
      </c>
      <c r="AH15" s="41">
        <f>MAX(0,MIN(AF15,AG15-$C15))</f>
        <v>0</v>
      </c>
      <c r="AI15" s="41">
        <f>AL14*(1+AJ$4/12)</f>
        <v>0</v>
      </c>
      <c r="AJ15" s="41">
        <f>MAX(0,AI15-AK$4)</f>
        <v>0</v>
      </c>
      <c r="AK15" s="41">
        <f>AG15+AJ15</f>
        <v>4330.600485619869</v>
      </c>
      <c r="AL15" s="41">
        <f>MAX(0,MIN(AJ15,AK15-$C15))</f>
        <v>0</v>
      </c>
      <c r="AM15" s="41">
        <f>AP14*(1+AN$4/12)</f>
        <v>0</v>
      </c>
      <c r="AN15" s="41">
        <f>MAX(0,AM15-AO$4)</f>
        <v>0</v>
      </c>
      <c r="AO15" s="41">
        <f>AK15+AN15</f>
        <v>4330.600485619869</v>
      </c>
      <c r="AP15" s="41">
        <f>MAX(0,MIN(AN15,AO15-$C15))</f>
        <v>0</v>
      </c>
      <c r="AQ15" s="41">
        <f>AT14*(1+AR$4/12)</f>
        <v>0</v>
      </c>
      <c r="AR15" s="41">
        <f>MAX(0,AQ15-AS$4)</f>
        <v>0</v>
      </c>
      <c r="AS15" s="41">
        <f>AO15+AR15</f>
        <v>4330.600485619869</v>
      </c>
      <c r="AT15" s="41">
        <f>MAX(0,MIN(AR15,AS15-$C15))</f>
        <v>0</v>
      </c>
    </row>
    <row r="16">
      <c r="A16" s="40" t="n">
        <v>10</v>
      </c>
      <c r="B16" s="40" t="str">
        <f>CHOOSE(MONTH(EDATE('4 Дългове'!$D$20,A16-1)),"януари","февруари","март","април","май","юни","юли","август","септември","октомври","ноември","декември")&amp;" "&amp;YEAR(EDATE('4 Дългове'!$D$20,A16-1))&amp;" г."</f>
        <v>август 2027 г.</v>
      </c>
      <c r="C16" s="41">
        <f>$C$4-(G16+K16+O16+S16+W16+AA16+AE16+AI16+AM16+AQ16)+(H16+L16+P16+T16+X16+AB16+AF16+AJ16+AN16+AR16)</f>
        <v>250</v>
      </c>
      <c r="D16" s="41">
        <f>(G16+K16+O16+S16+W16+AA16+AE16+AI16+AM16+AQ16)-(J15+N15+R15+V15+Z15+AD15+AH15+AL15+AP15+AT15)</f>
        <v>47.71957884047788</v>
      </c>
      <c r="E16" s="41">
        <f>J16+N16+R16+V16+Z16+AD16+AH16+AL16+AP16+AT16</f>
        <v>3658.3200644603467</v>
      </c>
      <c r="F16" s="40" t="str">
        <f>IF(AND(E16&lt;0.005,E15&gt;=0.005),A16,"")</f>
        <v/>
      </c>
      <c r="G16" s="41">
        <f>J15*(1+H$4/12)</f>
        <v>0</v>
      </c>
      <c r="H16" s="41">
        <f>MAX(0,G16-I$4)</f>
        <v>0</v>
      </c>
      <c r="I16" s="41">
        <f>H16</f>
        <v>0</v>
      </c>
      <c r="J16" s="41">
        <f>MAX(0,MIN(H16,I16-$C16))</f>
        <v>0</v>
      </c>
      <c r="K16" s="41">
        <f>N15*(1+L$4/12)</f>
        <v>0</v>
      </c>
      <c r="L16" s="41">
        <f>MAX(0,K16-M$4)</f>
        <v>0</v>
      </c>
      <c r="M16" s="41">
        <f>I16+L16</f>
        <v>0</v>
      </c>
      <c r="N16" s="41">
        <f>MAX(0,MIN(L16,M16-$C16))</f>
        <v>0</v>
      </c>
      <c r="O16" s="41">
        <f>R15*(1+P$4/12)</f>
        <v>971.1097732376605</v>
      </c>
      <c r="P16" s="41">
        <f>MAX(0,O16-Q$4)</f>
        <v>881.1097732376605</v>
      </c>
      <c r="Q16" s="41">
        <f>M16+P16</f>
        <v>881.1097732376605</v>
      </c>
      <c r="R16" s="41">
        <f>MAX(0,MIN(P16,Q16-$C16))</f>
        <v>631.1097732376605</v>
      </c>
      <c r="S16" s="41">
        <f>V15*(1+T$4/12)</f>
        <v>3157.210291222686</v>
      </c>
      <c r="T16" s="41">
        <f>MAX(0,S16-U$4)</f>
        <v>3027.210291222686</v>
      </c>
      <c r="U16" s="41">
        <f>Q16+T16</f>
        <v>3908.3200644603467</v>
      </c>
      <c r="V16" s="41">
        <f>MAX(0,MIN(T16,U16-$C16))</f>
        <v>3027.210291222686</v>
      </c>
      <c r="W16" s="41">
        <f>Z15*(1+X$4/12)</f>
        <v>0</v>
      </c>
      <c r="X16" s="41">
        <f>MAX(0,W16-Y$4)</f>
        <v>0</v>
      </c>
      <c r="Y16" s="41">
        <f>U16+X16</f>
        <v>3908.3200644603467</v>
      </c>
      <c r="Z16" s="41">
        <f>MAX(0,MIN(X16,Y16-$C16))</f>
        <v>0</v>
      </c>
      <c r="AA16" s="41">
        <f>AD15*(1+AB$4/12)</f>
        <v>0</v>
      </c>
      <c r="AB16" s="41">
        <f>MAX(0,AA16-AC$4)</f>
        <v>0</v>
      </c>
      <c r="AC16" s="41">
        <f>Y16+AB16</f>
        <v>3908.3200644603467</v>
      </c>
      <c r="AD16" s="41">
        <f>MAX(0,MIN(AB16,AC16-$C16))</f>
        <v>0</v>
      </c>
      <c r="AE16" s="41">
        <f>AH15*(1+AF$4/12)</f>
        <v>0</v>
      </c>
      <c r="AF16" s="41">
        <f>MAX(0,AE16-AG$4)</f>
        <v>0</v>
      </c>
      <c r="AG16" s="41">
        <f>AC16+AF16</f>
        <v>3908.3200644603467</v>
      </c>
      <c r="AH16" s="41">
        <f>MAX(0,MIN(AF16,AG16-$C16))</f>
        <v>0</v>
      </c>
      <c r="AI16" s="41">
        <f>AL15*(1+AJ$4/12)</f>
        <v>0</v>
      </c>
      <c r="AJ16" s="41">
        <f>MAX(0,AI16-AK$4)</f>
        <v>0</v>
      </c>
      <c r="AK16" s="41">
        <f>AG16+AJ16</f>
        <v>3908.3200644603467</v>
      </c>
      <c r="AL16" s="41">
        <f>MAX(0,MIN(AJ16,AK16-$C16))</f>
        <v>0</v>
      </c>
      <c r="AM16" s="41">
        <f>AP15*(1+AN$4/12)</f>
        <v>0</v>
      </c>
      <c r="AN16" s="41">
        <f>MAX(0,AM16-AO$4)</f>
        <v>0</v>
      </c>
      <c r="AO16" s="41">
        <f>AK16+AN16</f>
        <v>3908.3200644603467</v>
      </c>
      <c r="AP16" s="41">
        <f>MAX(0,MIN(AN16,AO16-$C16))</f>
        <v>0</v>
      </c>
      <c r="AQ16" s="41">
        <f>AT15*(1+AR$4/12)</f>
        <v>0</v>
      </c>
      <c r="AR16" s="41">
        <f>MAX(0,AQ16-AS$4)</f>
        <v>0</v>
      </c>
      <c r="AS16" s="41">
        <f>AO16+AR16</f>
        <v>3908.3200644603467</v>
      </c>
      <c r="AT16" s="41">
        <f>MAX(0,MIN(AR16,AS16-$C16))</f>
        <v>0</v>
      </c>
    </row>
    <row r="17">
      <c r="A17" s="40" t="n">
        <v>11</v>
      </c>
      <c r="B17" s="40" t="str">
        <f>CHOOSE(MONTH(EDATE('4 Дългове'!$D$20,A17-1)),"януари","февруари","март","април","май","юни","юли","август","септември","октомври","ноември","декември")&amp;" "&amp;YEAR(EDATE('4 Дългове'!$D$20,A17-1))&amp;" г."</f>
        <v>септември 2027 г.</v>
      </c>
      <c r="C17" s="41">
        <f>$C$4-(G17+K17+O17+S17+W17+AA17+AE17+AI17+AM17+AQ17)+(H17+L17+P17+T17+X17+AB17+AF17+AJ17+AN17+AR17)</f>
        <v>250</v>
      </c>
      <c r="D17" s="41">
        <f>(G17+K17+O17+S17+W17+AA17+AE17+AI17+AM17+AQ17)-(J16+N16+R16+V16+Z16+AD16+AH16+AL16+AP16+AT16)</f>
        <v>40.37162313429462</v>
      </c>
      <c r="E17" s="41">
        <f>J17+N17+R17+V17+Z17+AD17+AH17+AL17+AP17+AT17</f>
        <v>3228.6916875946413</v>
      </c>
      <c r="F17" s="40" t="str">
        <f>IF(AND(E17&lt;0.005,E16&gt;=0.005),A17,"")</f>
        <v/>
      </c>
      <c r="G17" s="41">
        <f>J16*(1+H$4/12)</f>
        <v>0</v>
      </c>
      <c r="H17" s="41">
        <f>MAX(0,G17-I$4)</f>
        <v>0</v>
      </c>
      <c r="I17" s="41">
        <f>H17</f>
        <v>0</v>
      </c>
      <c r="J17" s="41">
        <f>MAX(0,MIN(H17,I17-$C17))</f>
        <v>0</v>
      </c>
      <c r="K17" s="41">
        <f>N16*(1+L$4/12)</f>
        <v>0</v>
      </c>
      <c r="L17" s="41">
        <f>MAX(0,K17-M$4)</f>
        <v>0</v>
      </c>
      <c r="M17" s="41">
        <f>I17+L17</f>
        <v>0</v>
      </c>
      <c r="N17" s="41">
        <f>MAX(0,MIN(L17,M17-$C17))</f>
        <v>0</v>
      </c>
      <c r="O17" s="41">
        <f>R16*(1+P$4/12)</f>
        <v>643.7319687024137</v>
      </c>
      <c r="P17" s="41">
        <f>MAX(0,O17-Q$4)</f>
        <v>553.7319687024137</v>
      </c>
      <c r="Q17" s="41">
        <f>M17+P17</f>
        <v>553.7319687024137</v>
      </c>
      <c r="R17" s="41">
        <f>MAX(0,MIN(P17,Q17-$C17))</f>
        <v>303.7319687024137</v>
      </c>
      <c r="S17" s="41">
        <f>V16*(1+T$4/12)</f>
        <v>3054.9597188922276</v>
      </c>
      <c r="T17" s="41">
        <f>MAX(0,S17-U$4)</f>
        <v>2924.9597188922276</v>
      </c>
      <c r="U17" s="41">
        <f>Q17+T17</f>
        <v>3478.6916875946413</v>
      </c>
      <c r="V17" s="41">
        <f>MAX(0,MIN(T17,U17-$C17))</f>
        <v>2924.9597188922276</v>
      </c>
      <c r="W17" s="41">
        <f>Z16*(1+X$4/12)</f>
        <v>0</v>
      </c>
      <c r="X17" s="41">
        <f>MAX(0,W17-Y$4)</f>
        <v>0</v>
      </c>
      <c r="Y17" s="41">
        <f>U17+X17</f>
        <v>3478.6916875946413</v>
      </c>
      <c r="Z17" s="41">
        <f>MAX(0,MIN(X17,Y17-$C17))</f>
        <v>0</v>
      </c>
      <c r="AA17" s="41">
        <f>AD16*(1+AB$4/12)</f>
        <v>0</v>
      </c>
      <c r="AB17" s="41">
        <f>MAX(0,AA17-AC$4)</f>
        <v>0</v>
      </c>
      <c r="AC17" s="41">
        <f>Y17+AB17</f>
        <v>3478.6916875946413</v>
      </c>
      <c r="AD17" s="41">
        <f>MAX(0,MIN(AB17,AC17-$C17))</f>
        <v>0</v>
      </c>
      <c r="AE17" s="41">
        <f>AH16*(1+AF$4/12)</f>
        <v>0</v>
      </c>
      <c r="AF17" s="41">
        <f>MAX(0,AE17-AG$4)</f>
        <v>0</v>
      </c>
      <c r="AG17" s="41">
        <f>AC17+AF17</f>
        <v>3478.6916875946413</v>
      </c>
      <c r="AH17" s="41">
        <f>MAX(0,MIN(AF17,AG17-$C17))</f>
        <v>0</v>
      </c>
      <c r="AI17" s="41">
        <f>AL16*(1+AJ$4/12)</f>
        <v>0</v>
      </c>
      <c r="AJ17" s="41">
        <f>MAX(0,AI17-AK$4)</f>
        <v>0</v>
      </c>
      <c r="AK17" s="41">
        <f>AG17+AJ17</f>
        <v>3478.6916875946413</v>
      </c>
      <c r="AL17" s="41">
        <f>MAX(0,MIN(AJ17,AK17-$C17))</f>
        <v>0</v>
      </c>
      <c r="AM17" s="41">
        <f>AP16*(1+AN$4/12)</f>
        <v>0</v>
      </c>
      <c r="AN17" s="41">
        <f>MAX(0,AM17-AO$4)</f>
        <v>0</v>
      </c>
      <c r="AO17" s="41">
        <f>AK17+AN17</f>
        <v>3478.6916875946413</v>
      </c>
      <c r="AP17" s="41">
        <f>MAX(0,MIN(AN17,AO17-$C17))</f>
        <v>0</v>
      </c>
      <c r="AQ17" s="41">
        <f>AT16*(1+AR$4/12)</f>
        <v>0</v>
      </c>
      <c r="AR17" s="41">
        <f>MAX(0,AQ17-AS$4)</f>
        <v>0</v>
      </c>
      <c r="AS17" s="41">
        <f>AO17+AR17</f>
        <v>3478.6916875946413</v>
      </c>
      <c r="AT17" s="41">
        <f>MAX(0,MIN(AR17,AS17-$C17))</f>
        <v>0</v>
      </c>
    </row>
    <row r="18">
      <c r="A18" s="40" t="n">
        <v>12</v>
      </c>
      <c r="B18" s="40" t="str">
        <f>CHOOSE(MONTH(EDATE('4 Дългове'!$D$20,A18-1)),"януари","февруари","март","април","май","юни","юли","август","септември","октомври","ноември","декември")&amp;" "&amp;YEAR(EDATE('4 Дългове'!$D$20,A18-1))&amp;" г."</f>
        <v>октомври 2027 г.</v>
      </c>
      <c r="C18" s="41">
        <f>$C$4-(G18+K18+O18+S18+W18+AA18+AE18+AI18+AM18+AQ18)+(H18+L18+P18+T18+X18+AB18+AF18+AJ18+AN18+AR18)</f>
        <v>250</v>
      </c>
      <c r="D18" s="41">
        <f>(G18+K18+O18+S18+W18+AA18+AE18+AI18+AM18+AQ18)-(J17+N17+R17+V17+Z17+AD17+AH17+AL17+AP17+AT17)</f>
        <v>32.88677013056076</v>
      </c>
      <c r="E18" s="41">
        <f>J18+N18+R18+V18+Z18+AD18+AH18+AL18+AP18+AT18</f>
        <v>2791.578457725202</v>
      </c>
      <c r="F18" s="40" t="str">
        <f>IF(AND(E18&lt;0.005,E17&gt;=0.005),A18,"")</f>
        <v/>
      </c>
      <c r="G18" s="41">
        <f>J17*(1+H$4/12)</f>
        <v>0</v>
      </c>
      <c r="H18" s="41">
        <f>MAX(0,G18-I$4)</f>
        <v>0</v>
      </c>
      <c r="I18" s="41">
        <f>H18</f>
        <v>0</v>
      </c>
      <c r="J18" s="41">
        <f>MAX(0,MIN(H18,I18-$C18))</f>
        <v>0</v>
      </c>
      <c r="K18" s="41">
        <f>N17*(1+L$4/12)</f>
        <v>0</v>
      </c>
      <c r="L18" s="41">
        <f>MAX(0,K18-M$4)</f>
        <v>0</v>
      </c>
      <c r="M18" s="41">
        <f>I18+L18</f>
        <v>0</v>
      </c>
      <c r="N18" s="41">
        <f>MAX(0,MIN(L18,M18-$C18))</f>
        <v>0</v>
      </c>
      <c r="O18" s="41">
        <f>R17*(1+P$4/12)</f>
        <v>309.806608076462</v>
      </c>
      <c r="P18" s="41">
        <f>MAX(0,O18-Q$4)</f>
        <v>219.806608076462</v>
      </c>
      <c r="Q18" s="41">
        <f>M18+P18</f>
        <v>219.806608076462</v>
      </c>
      <c r="R18" s="41">
        <f>MAX(0,MIN(P18,Q18-$C18))</f>
        <v>0</v>
      </c>
      <c r="S18" s="41">
        <f>V17*(1+T$4/12)</f>
        <v>2951.77184964874</v>
      </c>
      <c r="T18" s="41">
        <f>MAX(0,S18-U$4)</f>
        <v>2821.77184964874</v>
      </c>
      <c r="U18" s="41">
        <f>Q18+T18</f>
        <v>3041.578457725202</v>
      </c>
      <c r="V18" s="41">
        <f>MAX(0,MIN(T18,U18-$C18))</f>
        <v>2791.578457725202</v>
      </c>
      <c r="W18" s="41">
        <f>Z17*(1+X$4/12)</f>
        <v>0</v>
      </c>
      <c r="X18" s="41">
        <f>MAX(0,W18-Y$4)</f>
        <v>0</v>
      </c>
      <c r="Y18" s="41">
        <f>U18+X18</f>
        <v>3041.578457725202</v>
      </c>
      <c r="Z18" s="41">
        <f>MAX(0,MIN(X18,Y18-$C18))</f>
        <v>0</v>
      </c>
      <c r="AA18" s="41">
        <f>AD17*(1+AB$4/12)</f>
        <v>0</v>
      </c>
      <c r="AB18" s="41">
        <f>MAX(0,AA18-AC$4)</f>
        <v>0</v>
      </c>
      <c r="AC18" s="41">
        <f>Y18+AB18</f>
        <v>3041.578457725202</v>
      </c>
      <c r="AD18" s="41">
        <f>MAX(0,MIN(AB18,AC18-$C18))</f>
        <v>0</v>
      </c>
      <c r="AE18" s="41">
        <f>AH17*(1+AF$4/12)</f>
        <v>0</v>
      </c>
      <c r="AF18" s="41">
        <f>MAX(0,AE18-AG$4)</f>
        <v>0</v>
      </c>
      <c r="AG18" s="41">
        <f>AC18+AF18</f>
        <v>3041.578457725202</v>
      </c>
      <c r="AH18" s="41">
        <f>MAX(0,MIN(AF18,AG18-$C18))</f>
        <v>0</v>
      </c>
      <c r="AI18" s="41">
        <f>AL17*(1+AJ$4/12)</f>
        <v>0</v>
      </c>
      <c r="AJ18" s="41">
        <f>MAX(0,AI18-AK$4)</f>
        <v>0</v>
      </c>
      <c r="AK18" s="41">
        <f>AG18+AJ18</f>
        <v>3041.578457725202</v>
      </c>
      <c r="AL18" s="41">
        <f>MAX(0,MIN(AJ18,AK18-$C18))</f>
        <v>0</v>
      </c>
      <c r="AM18" s="41">
        <f>AP17*(1+AN$4/12)</f>
        <v>0</v>
      </c>
      <c r="AN18" s="41">
        <f>MAX(0,AM18-AO$4)</f>
        <v>0</v>
      </c>
      <c r="AO18" s="41">
        <f>AK18+AN18</f>
        <v>3041.578457725202</v>
      </c>
      <c r="AP18" s="41">
        <f>MAX(0,MIN(AN18,AO18-$C18))</f>
        <v>0</v>
      </c>
      <c r="AQ18" s="41">
        <f>AT17*(1+AR$4/12)</f>
        <v>0</v>
      </c>
      <c r="AR18" s="41">
        <f>MAX(0,AQ18-AS$4)</f>
        <v>0</v>
      </c>
      <c r="AS18" s="41">
        <f>AO18+AR18</f>
        <v>3041.578457725202</v>
      </c>
      <c r="AT18" s="41">
        <f>MAX(0,MIN(AR18,AS18-$C18))</f>
        <v>0</v>
      </c>
    </row>
    <row r="19">
      <c r="A19" s="40" t="n">
        <v>13</v>
      </c>
      <c r="B19" s="40" t="str">
        <f>CHOOSE(MONTH(EDATE('4 Дългове'!$D$20,A19-1)),"януари","февруари","март","април","май","юни","юли","август","септември","октомври","ноември","декември")&amp;" "&amp;YEAR(EDATE('4 Дългове'!$D$20,A19-1))&amp;" г."</f>
        <v>ноември 2027 г.</v>
      </c>
      <c r="C19" s="41">
        <f>$C$4-(G19+K19+O19+S19+W19+AA19+AE19+AI19+AM19+AQ19)+(H19+L19+P19+T19+X19+AB19+AF19+AJ19+AN19+AR19)</f>
        <v>340</v>
      </c>
      <c r="D19" s="41">
        <f>(G19+K19+O19+S19+W19+AA19+AE19+AI19+AM19+AQ19)-(J18+N18+R18+V18+Z18+AD18+AH18+AL18+AP18+AT18)</f>
        <v>25.589469195814672</v>
      </c>
      <c r="E19" s="41">
        <f>J19+N19+R19+V19+Z19+AD19+AH19+AL19+AP19+AT19</f>
        <v>2347.1679269210167</v>
      </c>
      <c r="F19" s="40" t="str">
        <f>IF(AND(E19&lt;0.005,E18&gt;=0.005),A19,"")</f>
        <v/>
      </c>
      <c r="G19" s="41">
        <f>J18*(1+H$4/12)</f>
        <v>0</v>
      </c>
      <c r="H19" s="41">
        <f>MAX(0,G19-I$4)</f>
        <v>0</v>
      </c>
      <c r="I19" s="41">
        <f>H19</f>
        <v>0</v>
      </c>
      <c r="J19" s="41">
        <f>MAX(0,MIN(H19,I19-$C19))</f>
        <v>0</v>
      </c>
      <c r="K19" s="41">
        <f>N18*(1+L$4/12)</f>
        <v>0</v>
      </c>
      <c r="L19" s="41">
        <f>MAX(0,K19-M$4)</f>
        <v>0</v>
      </c>
      <c r="M19" s="41">
        <f>I19+L19</f>
        <v>0</v>
      </c>
      <c r="N19" s="41">
        <f>MAX(0,MIN(L19,M19-$C19))</f>
        <v>0</v>
      </c>
      <c r="O19" s="41">
        <f>R18*(1+P$4/12)</f>
        <v>0</v>
      </c>
      <c r="P19" s="41">
        <f>MAX(0,O19-Q$4)</f>
        <v>0</v>
      </c>
      <c r="Q19" s="41">
        <f>M19+P19</f>
        <v>0</v>
      </c>
      <c r="R19" s="41">
        <f>MAX(0,MIN(P19,Q19-$C19))</f>
        <v>0</v>
      </c>
      <c r="S19" s="41">
        <f>V18*(1+T$4/12)</f>
        <v>2817.1679269210167</v>
      </c>
      <c r="T19" s="41">
        <f>MAX(0,S19-U$4)</f>
        <v>2687.1679269210167</v>
      </c>
      <c r="U19" s="41">
        <f>Q19+T19</f>
        <v>2687.1679269210167</v>
      </c>
      <c r="V19" s="41">
        <f>MAX(0,MIN(T19,U19-$C19))</f>
        <v>2347.1679269210167</v>
      </c>
      <c r="W19" s="41">
        <f>Z18*(1+X$4/12)</f>
        <v>0</v>
      </c>
      <c r="X19" s="41">
        <f>MAX(0,W19-Y$4)</f>
        <v>0</v>
      </c>
      <c r="Y19" s="41">
        <f>U19+X19</f>
        <v>2687.1679269210167</v>
      </c>
      <c r="Z19" s="41">
        <f>MAX(0,MIN(X19,Y19-$C19))</f>
        <v>0</v>
      </c>
      <c r="AA19" s="41">
        <f>AD18*(1+AB$4/12)</f>
        <v>0</v>
      </c>
      <c r="AB19" s="41">
        <f>MAX(0,AA19-AC$4)</f>
        <v>0</v>
      </c>
      <c r="AC19" s="41">
        <f>Y19+AB19</f>
        <v>2687.1679269210167</v>
      </c>
      <c r="AD19" s="41">
        <f>MAX(0,MIN(AB19,AC19-$C19))</f>
        <v>0</v>
      </c>
      <c r="AE19" s="41">
        <f>AH18*(1+AF$4/12)</f>
        <v>0</v>
      </c>
      <c r="AF19" s="41">
        <f>MAX(0,AE19-AG$4)</f>
        <v>0</v>
      </c>
      <c r="AG19" s="41">
        <f>AC19+AF19</f>
        <v>2687.1679269210167</v>
      </c>
      <c r="AH19" s="41">
        <f>MAX(0,MIN(AF19,AG19-$C19))</f>
        <v>0</v>
      </c>
      <c r="AI19" s="41">
        <f>AL18*(1+AJ$4/12)</f>
        <v>0</v>
      </c>
      <c r="AJ19" s="41">
        <f>MAX(0,AI19-AK$4)</f>
        <v>0</v>
      </c>
      <c r="AK19" s="41">
        <f>AG19+AJ19</f>
        <v>2687.1679269210167</v>
      </c>
      <c r="AL19" s="41">
        <f>MAX(0,MIN(AJ19,AK19-$C19))</f>
        <v>0</v>
      </c>
      <c r="AM19" s="41">
        <f>AP18*(1+AN$4/12)</f>
        <v>0</v>
      </c>
      <c r="AN19" s="41">
        <f>MAX(0,AM19-AO$4)</f>
        <v>0</v>
      </c>
      <c r="AO19" s="41">
        <f>AK19+AN19</f>
        <v>2687.1679269210167</v>
      </c>
      <c r="AP19" s="41">
        <f>MAX(0,MIN(AN19,AO19-$C19))</f>
        <v>0</v>
      </c>
      <c r="AQ19" s="41">
        <f>AT18*(1+AR$4/12)</f>
        <v>0</v>
      </c>
      <c r="AR19" s="41">
        <f>MAX(0,AQ19-AS$4)</f>
        <v>0</v>
      </c>
      <c r="AS19" s="41">
        <f>AO19+AR19</f>
        <v>2687.1679269210167</v>
      </c>
      <c r="AT19" s="41">
        <f>MAX(0,MIN(AR19,AS19-$C19))</f>
        <v>0</v>
      </c>
    </row>
    <row r="20">
      <c r="A20" s="40" t="n">
        <v>14</v>
      </c>
      <c r="B20" s="40" t="str">
        <f>CHOOSE(MONTH(EDATE('4 Дългове'!$D$20,A20-1)),"януари","февруари","март","април","май","юни","юли","август","септември","октомври","ноември","декември")&amp;" "&amp;YEAR(EDATE('4 Дългове'!$D$20,A20-1))&amp;" г."</f>
        <v>декември 2027 г.</v>
      </c>
      <c r="C20" s="41">
        <f>$C$4-(G20+K20+O20+S20+W20+AA20+AE20+AI20+AM20+AQ20)+(H20+L20+P20+T20+X20+AB20+AF20+AJ20+AN20+AR20)</f>
        <v>340</v>
      </c>
      <c r="D20" s="41">
        <f>(G20+K20+O20+S20+W20+AA20+AE20+AI20+AM20+AQ20)-(J19+N19+R19+V19+Z19+AD19+AH19+AL19+AP19+AT19)</f>
        <v>21.515705996776433</v>
      </c>
      <c r="E20" s="41">
        <f>J20+N20+R20+V20+Z20+AD20+AH20+AL20+AP20+AT20</f>
        <v>1898.6836329177931</v>
      </c>
      <c r="F20" s="40" t="str">
        <f>IF(AND(E20&lt;0.005,E19&gt;=0.005),A20,"")</f>
        <v/>
      </c>
      <c r="G20" s="41">
        <f>J19*(1+H$4/12)</f>
        <v>0</v>
      </c>
      <c r="H20" s="41">
        <f>MAX(0,G20-I$4)</f>
        <v>0</v>
      </c>
      <c r="I20" s="41">
        <f>H20</f>
        <v>0</v>
      </c>
      <c r="J20" s="41">
        <f>MAX(0,MIN(H20,I20-$C20))</f>
        <v>0</v>
      </c>
      <c r="K20" s="41">
        <f>N19*(1+L$4/12)</f>
        <v>0</v>
      </c>
      <c r="L20" s="41">
        <f>MAX(0,K20-M$4)</f>
        <v>0</v>
      </c>
      <c r="M20" s="41">
        <f>I20+L20</f>
        <v>0</v>
      </c>
      <c r="N20" s="41">
        <f>MAX(0,MIN(L20,M20-$C20))</f>
        <v>0</v>
      </c>
      <c r="O20" s="41">
        <f>R19*(1+P$4/12)</f>
        <v>0</v>
      </c>
      <c r="P20" s="41">
        <f>MAX(0,O20-Q$4)</f>
        <v>0</v>
      </c>
      <c r="Q20" s="41">
        <f>M20+P20</f>
        <v>0</v>
      </c>
      <c r="R20" s="41">
        <f>MAX(0,MIN(P20,Q20-$C20))</f>
        <v>0</v>
      </c>
      <c r="S20" s="41">
        <f>V19*(1+T$4/12)</f>
        <v>2368.683632917793</v>
      </c>
      <c r="T20" s="41">
        <f>MAX(0,S20-U$4)</f>
        <v>2238.683632917793</v>
      </c>
      <c r="U20" s="41">
        <f>Q20+T20</f>
        <v>2238.683632917793</v>
      </c>
      <c r="V20" s="41">
        <f>MAX(0,MIN(T20,U20-$C20))</f>
        <v>1898.6836329177931</v>
      </c>
      <c r="W20" s="41">
        <f>Z19*(1+X$4/12)</f>
        <v>0</v>
      </c>
      <c r="X20" s="41">
        <f>MAX(0,W20-Y$4)</f>
        <v>0</v>
      </c>
      <c r="Y20" s="41">
        <f>U20+X20</f>
        <v>2238.683632917793</v>
      </c>
      <c r="Z20" s="41">
        <f>MAX(0,MIN(X20,Y20-$C20))</f>
        <v>0</v>
      </c>
      <c r="AA20" s="41">
        <f>AD19*(1+AB$4/12)</f>
        <v>0</v>
      </c>
      <c r="AB20" s="41">
        <f>MAX(0,AA20-AC$4)</f>
        <v>0</v>
      </c>
      <c r="AC20" s="41">
        <f>Y20+AB20</f>
        <v>2238.683632917793</v>
      </c>
      <c r="AD20" s="41">
        <f>MAX(0,MIN(AB20,AC20-$C20))</f>
        <v>0</v>
      </c>
      <c r="AE20" s="41">
        <f>AH19*(1+AF$4/12)</f>
        <v>0</v>
      </c>
      <c r="AF20" s="41">
        <f>MAX(0,AE20-AG$4)</f>
        <v>0</v>
      </c>
      <c r="AG20" s="41">
        <f>AC20+AF20</f>
        <v>2238.683632917793</v>
      </c>
      <c r="AH20" s="41">
        <f>MAX(0,MIN(AF20,AG20-$C20))</f>
        <v>0</v>
      </c>
      <c r="AI20" s="41">
        <f>AL19*(1+AJ$4/12)</f>
        <v>0</v>
      </c>
      <c r="AJ20" s="41">
        <f>MAX(0,AI20-AK$4)</f>
        <v>0</v>
      </c>
      <c r="AK20" s="41">
        <f>AG20+AJ20</f>
        <v>2238.683632917793</v>
      </c>
      <c r="AL20" s="41">
        <f>MAX(0,MIN(AJ20,AK20-$C20))</f>
        <v>0</v>
      </c>
      <c r="AM20" s="41">
        <f>AP19*(1+AN$4/12)</f>
        <v>0</v>
      </c>
      <c r="AN20" s="41">
        <f>MAX(0,AM20-AO$4)</f>
        <v>0</v>
      </c>
      <c r="AO20" s="41">
        <f>AK20+AN20</f>
        <v>2238.683632917793</v>
      </c>
      <c r="AP20" s="41">
        <f>MAX(0,MIN(AN20,AO20-$C20))</f>
        <v>0</v>
      </c>
      <c r="AQ20" s="41">
        <f>AT19*(1+AR$4/12)</f>
        <v>0</v>
      </c>
      <c r="AR20" s="41">
        <f>MAX(0,AQ20-AS$4)</f>
        <v>0</v>
      </c>
      <c r="AS20" s="41">
        <f>AO20+AR20</f>
        <v>2238.683632917793</v>
      </c>
      <c r="AT20" s="41">
        <f>MAX(0,MIN(AR20,AS20-$C20))</f>
        <v>0</v>
      </c>
    </row>
    <row r="21">
      <c r="A21" s="40" t="n">
        <v>15</v>
      </c>
      <c r="B21" s="40" t="str">
        <f>CHOOSE(MONTH(EDATE('4 Дългове'!$D$20,A21-1)),"януари","февруари","март","април","май","юни","юли","август","септември","октомври","ноември","декември")&amp;" "&amp;YEAR(EDATE('4 Дългове'!$D$20,A21-1))&amp;" г."</f>
        <v>януари 2028 г.</v>
      </c>
      <c r="C21" s="41">
        <f>$C$4-(G21+K21+O21+S21+W21+AA21+AE21+AI21+AM21+AQ21)+(H21+L21+P21+T21+X21+AB21+AF21+AJ21+AN21+AR21)</f>
        <v>340</v>
      </c>
      <c r="D21" s="41">
        <f>(G21+K21+O21+S21+W21+AA21+AE21+AI21+AM21+AQ21)-(J20+N20+R20+V20+Z20+AD20+AH20+AL20+AP20+AT20)</f>
        <v>17.404599968413322</v>
      </c>
      <c r="E21" s="41">
        <f>J21+N21+R21+V21+Z21+AD21+AH21+AL21+AP21+AT21</f>
        <v>1446.0882328862065</v>
      </c>
      <c r="F21" s="40" t="str">
        <f>IF(AND(E21&lt;0.005,E20&gt;=0.005),A21,"")</f>
        <v/>
      </c>
      <c r="G21" s="41">
        <f>J20*(1+H$4/12)</f>
        <v>0</v>
      </c>
      <c r="H21" s="41">
        <f>MAX(0,G21-I$4)</f>
        <v>0</v>
      </c>
      <c r="I21" s="41">
        <f>H21</f>
        <v>0</v>
      </c>
      <c r="J21" s="41">
        <f>MAX(0,MIN(H21,I21-$C21))</f>
        <v>0</v>
      </c>
      <c r="K21" s="41">
        <f>N20*(1+L$4/12)</f>
        <v>0</v>
      </c>
      <c r="L21" s="41">
        <f>MAX(0,K21-M$4)</f>
        <v>0</v>
      </c>
      <c r="M21" s="41">
        <f>I21+L21</f>
        <v>0</v>
      </c>
      <c r="N21" s="41">
        <f>MAX(0,MIN(L21,M21-$C21))</f>
        <v>0</v>
      </c>
      <c r="O21" s="41">
        <f>R20*(1+P$4/12)</f>
        <v>0</v>
      </c>
      <c r="P21" s="41">
        <f>MAX(0,O21-Q$4)</f>
        <v>0</v>
      </c>
      <c r="Q21" s="41">
        <f>M21+P21</f>
        <v>0</v>
      </c>
      <c r="R21" s="41">
        <f>MAX(0,MIN(P21,Q21-$C21))</f>
        <v>0</v>
      </c>
      <c r="S21" s="41">
        <f>V20*(1+T$4/12)</f>
        <v>1916.0882328862065</v>
      </c>
      <c r="T21" s="41">
        <f>MAX(0,S21-U$4)</f>
        <v>1786.0882328862065</v>
      </c>
      <c r="U21" s="41">
        <f>Q21+T21</f>
        <v>1786.0882328862065</v>
      </c>
      <c r="V21" s="41">
        <f>MAX(0,MIN(T21,U21-$C21))</f>
        <v>1446.0882328862065</v>
      </c>
      <c r="W21" s="41">
        <f>Z20*(1+X$4/12)</f>
        <v>0</v>
      </c>
      <c r="X21" s="41">
        <f>MAX(0,W21-Y$4)</f>
        <v>0</v>
      </c>
      <c r="Y21" s="41">
        <f>U21+X21</f>
        <v>1786.0882328862065</v>
      </c>
      <c r="Z21" s="41">
        <f>MAX(0,MIN(X21,Y21-$C21))</f>
        <v>0</v>
      </c>
      <c r="AA21" s="41">
        <f>AD20*(1+AB$4/12)</f>
        <v>0</v>
      </c>
      <c r="AB21" s="41">
        <f>MAX(0,AA21-AC$4)</f>
        <v>0</v>
      </c>
      <c r="AC21" s="41">
        <f>Y21+AB21</f>
        <v>1786.0882328862065</v>
      </c>
      <c r="AD21" s="41">
        <f>MAX(0,MIN(AB21,AC21-$C21))</f>
        <v>0</v>
      </c>
      <c r="AE21" s="41">
        <f>AH20*(1+AF$4/12)</f>
        <v>0</v>
      </c>
      <c r="AF21" s="41">
        <f>MAX(0,AE21-AG$4)</f>
        <v>0</v>
      </c>
      <c r="AG21" s="41">
        <f>AC21+AF21</f>
        <v>1786.0882328862065</v>
      </c>
      <c r="AH21" s="41">
        <f>MAX(0,MIN(AF21,AG21-$C21))</f>
        <v>0</v>
      </c>
      <c r="AI21" s="41">
        <f>AL20*(1+AJ$4/12)</f>
        <v>0</v>
      </c>
      <c r="AJ21" s="41">
        <f>MAX(0,AI21-AK$4)</f>
        <v>0</v>
      </c>
      <c r="AK21" s="41">
        <f>AG21+AJ21</f>
        <v>1786.0882328862065</v>
      </c>
      <c r="AL21" s="41">
        <f>MAX(0,MIN(AJ21,AK21-$C21))</f>
        <v>0</v>
      </c>
      <c r="AM21" s="41">
        <f>AP20*(1+AN$4/12)</f>
        <v>0</v>
      </c>
      <c r="AN21" s="41">
        <f>MAX(0,AM21-AO$4)</f>
        <v>0</v>
      </c>
      <c r="AO21" s="41">
        <f>AK21+AN21</f>
        <v>1786.0882328862065</v>
      </c>
      <c r="AP21" s="41">
        <f>MAX(0,MIN(AN21,AO21-$C21))</f>
        <v>0</v>
      </c>
      <c r="AQ21" s="41">
        <f>AT20*(1+AR$4/12)</f>
        <v>0</v>
      </c>
      <c r="AR21" s="41">
        <f>MAX(0,AQ21-AS$4)</f>
        <v>0</v>
      </c>
      <c r="AS21" s="41">
        <f>AO21+AR21</f>
        <v>1786.0882328862065</v>
      </c>
      <c r="AT21" s="41">
        <f>MAX(0,MIN(AR21,AS21-$C21))</f>
        <v>0</v>
      </c>
    </row>
    <row r="22">
      <c r="A22" s="40" t="n">
        <v>16</v>
      </c>
      <c r="B22" s="40" t="str">
        <f>CHOOSE(MONTH(EDATE('4 Дългове'!$D$20,A22-1)),"януари","февруари","март","април","май","юни","юли","август","септември","октомври","ноември","декември")&amp;" "&amp;YEAR(EDATE('4 Дългове'!$D$20,A22-1))&amp;" г."</f>
        <v>февруари 2028 г.</v>
      </c>
      <c r="C22" s="41">
        <f>$C$4-(G22+K22+O22+S22+W22+AA22+AE22+AI22+AM22+AQ22)+(H22+L22+P22+T22+X22+AB22+AF22+AJ22+AN22+AR22)</f>
        <v>340</v>
      </c>
      <c r="D22" s="41">
        <f>(G22+K22+O22+S22+W22+AA22+AE22+AI22+AM22+AQ22)-(J21+N21+R21+V21+Z21+AD21+AH21+AL21+AP21+AT21)</f>
        <v>13.255808801457079</v>
      </c>
      <c r="E22" s="41">
        <f>J22+N22+R22+V22+Z22+AD22+AH22+AL22+AP22+AT22</f>
        <v>989.3440416876635</v>
      </c>
      <c r="F22" s="40" t="str">
        <f>IF(AND(E22&lt;0.005,E21&gt;=0.005),A22,"")</f>
        <v/>
      </c>
      <c r="G22" s="41">
        <f>J21*(1+H$4/12)</f>
        <v>0</v>
      </c>
      <c r="H22" s="41">
        <f>MAX(0,G22-I$4)</f>
        <v>0</v>
      </c>
      <c r="I22" s="41">
        <f>H22</f>
        <v>0</v>
      </c>
      <c r="J22" s="41">
        <f>MAX(0,MIN(H22,I22-$C22))</f>
        <v>0</v>
      </c>
      <c r="K22" s="41">
        <f>N21*(1+L$4/12)</f>
        <v>0</v>
      </c>
      <c r="L22" s="41">
        <f>MAX(0,K22-M$4)</f>
        <v>0</v>
      </c>
      <c r="M22" s="41">
        <f>I22+L22</f>
        <v>0</v>
      </c>
      <c r="N22" s="41">
        <f>MAX(0,MIN(L22,M22-$C22))</f>
        <v>0</v>
      </c>
      <c r="O22" s="41">
        <f>R21*(1+P$4/12)</f>
        <v>0</v>
      </c>
      <c r="P22" s="41">
        <f>MAX(0,O22-Q$4)</f>
        <v>0</v>
      </c>
      <c r="Q22" s="41">
        <f>M22+P22</f>
        <v>0</v>
      </c>
      <c r="R22" s="41">
        <f>MAX(0,MIN(P22,Q22-$C22))</f>
        <v>0</v>
      </c>
      <c r="S22" s="41">
        <f>V21*(1+T$4/12)</f>
        <v>1459.3440416876635</v>
      </c>
      <c r="T22" s="41">
        <f>MAX(0,S22-U$4)</f>
        <v>1329.3440416876635</v>
      </c>
      <c r="U22" s="41">
        <f>Q22+T22</f>
        <v>1329.3440416876635</v>
      </c>
      <c r="V22" s="41">
        <f>MAX(0,MIN(T22,U22-$C22))</f>
        <v>989.3440416876635</v>
      </c>
      <c r="W22" s="41">
        <f>Z21*(1+X$4/12)</f>
        <v>0</v>
      </c>
      <c r="X22" s="41">
        <f>MAX(0,W22-Y$4)</f>
        <v>0</v>
      </c>
      <c r="Y22" s="41">
        <f>U22+X22</f>
        <v>1329.3440416876635</v>
      </c>
      <c r="Z22" s="41">
        <f>MAX(0,MIN(X22,Y22-$C22))</f>
        <v>0</v>
      </c>
      <c r="AA22" s="41">
        <f>AD21*(1+AB$4/12)</f>
        <v>0</v>
      </c>
      <c r="AB22" s="41">
        <f>MAX(0,AA22-AC$4)</f>
        <v>0</v>
      </c>
      <c r="AC22" s="41">
        <f>Y22+AB22</f>
        <v>1329.3440416876635</v>
      </c>
      <c r="AD22" s="41">
        <f>MAX(0,MIN(AB22,AC22-$C22))</f>
        <v>0</v>
      </c>
      <c r="AE22" s="41">
        <f>AH21*(1+AF$4/12)</f>
        <v>0</v>
      </c>
      <c r="AF22" s="41">
        <f>MAX(0,AE22-AG$4)</f>
        <v>0</v>
      </c>
      <c r="AG22" s="41">
        <f>AC22+AF22</f>
        <v>1329.3440416876635</v>
      </c>
      <c r="AH22" s="41">
        <f>MAX(0,MIN(AF22,AG22-$C22))</f>
        <v>0</v>
      </c>
      <c r="AI22" s="41">
        <f>AL21*(1+AJ$4/12)</f>
        <v>0</v>
      </c>
      <c r="AJ22" s="41">
        <f>MAX(0,AI22-AK$4)</f>
        <v>0</v>
      </c>
      <c r="AK22" s="41">
        <f>AG22+AJ22</f>
        <v>1329.3440416876635</v>
      </c>
      <c r="AL22" s="41">
        <f>MAX(0,MIN(AJ22,AK22-$C22))</f>
        <v>0</v>
      </c>
      <c r="AM22" s="41">
        <f>AP21*(1+AN$4/12)</f>
        <v>0</v>
      </c>
      <c r="AN22" s="41">
        <f>MAX(0,AM22-AO$4)</f>
        <v>0</v>
      </c>
      <c r="AO22" s="41">
        <f>AK22+AN22</f>
        <v>1329.3440416876635</v>
      </c>
      <c r="AP22" s="41">
        <f>MAX(0,MIN(AN22,AO22-$C22))</f>
        <v>0</v>
      </c>
      <c r="AQ22" s="41">
        <f>AT21*(1+AR$4/12)</f>
        <v>0</v>
      </c>
      <c r="AR22" s="41">
        <f>MAX(0,AQ22-AS$4)</f>
        <v>0</v>
      </c>
      <c r="AS22" s="41">
        <f>AO22+AR22</f>
        <v>1329.3440416876635</v>
      </c>
      <c r="AT22" s="41">
        <f>MAX(0,MIN(AR22,AS22-$C22))</f>
        <v>0</v>
      </c>
    </row>
    <row r="23">
      <c r="A23" s="40" t="n">
        <v>17</v>
      </c>
      <c r="B23" s="40" t="str">
        <f>CHOOSE(MONTH(EDATE('4 Дългове'!$D$20,A23-1)),"януари","февруари","март","април","май","юни","юли","август","септември","октомври","ноември","декември")&amp;" "&amp;YEAR(EDATE('4 Дългове'!$D$20,A23-1))&amp;" г."</f>
        <v>март 2028 г.</v>
      </c>
      <c r="C23" s="41">
        <f>$C$4-(G23+K23+O23+S23+W23+AA23+AE23+AI23+AM23+AQ23)+(H23+L23+P23+T23+X23+AB23+AF23+AJ23+AN23+AR23)</f>
        <v>340</v>
      </c>
      <c r="D23" s="41">
        <f>(G23+K23+O23+S23+W23+AA23+AE23+AI23+AM23+AQ23)-(J22+N22+R22+V22+Z22+AD22+AH22+AL22+AP22+AT22)</f>
        <v>9.068987048803706</v>
      </c>
      <c r="E23" s="41">
        <f>J23+N23+R23+V23+Z23+AD23+AH23+AL23+AP23+AT23</f>
        <v>528.4130287364673</v>
      </c>
      <c r="F23" s="40" t="str">
        <f>IF(AND(E23&lt;0.005,E22&gt;=0.005),A23,"")</f>
        <v/>
      </c>
      <c r="G23" s="41">
        <f>J22*(1+H$4/12)</f>
        <v>0</v>
      </c>
      <c r="H23" s="41">
        <f>MAX(0,G23-I$4)</f>
        <v>0</v>
      </c>
      <c r="I23" s="41">
        <f>H23</f>
        <v>0</v>
      </c>
      <c r="J23" s="41">
        <f>MAX(0,MIN(H23,I23-$C23))</f>
        <v>0</v>
      </c>
      <c r="K23" s="41">
        <f>N22*(1+L$4/12)</f>
        <v>0</v>
      </c>
      <c r="L23" s="41">
        <f>MAX(0,K23-M$4)</f>
        <v>0</v>
      </c>
      <c r="M23" s="41">
        <f>I23+L23</f>
        <v>0</v>
      </c>
      <c r="N23" s="41">
        <f>MAX(0,MIN(L23,M23-$C23))</f>
        <v>0</v>
      </c>
      <c r="O23" s="41">
        <f>R22*(1+P$4/12)</f>
        <v>0</v>
      </c>
      <c r="P23" s="41">
        <f>MAX(0,O23-Q$4)</f>
        <v>0</v>
      </c>
      <c r="Q23" s="41">
        <f>M23+P23</f>
        <v>0</v>
      </c>
      <c r="R23" s="41">
        <f>MAX(0,MIN(P23,Q23-$C23))</f>
        <v>0</v>
      </c>
      <c r="S23" s="41">
        <f>V22*(1+T$4/12)</f>
        <v>998.4130287364673</v>
      </c>
      <c r="T23" s="41">
        <f>MAX(0,S23-U$4)</f>
        <v>868.4130287364673</v>
      </c>
      <c r="U23" s="41">
        <f>Q23+T23</f>
        <v>868.4130287364673</v>
      </c>
      <c r="V23" s="41">
        <f>MAX(0,MIN(T23,U23-$C23))</f>
        <v>528.4130287364673</v>
      </c>
      <c r="W23" s="41">
        <f>Z22*(1+X$4/12)</f>
        <v>0</v>
      </c>
      <c r="X23" s="41">
        <f>MAX(0,W23-Y$4)</f>
        <v>0</v>
      </c>
      <c r="Y23" s="41">
        <f>U23+X23</f>
        <v>868.4130287364673</v>
      </c>
      <c r="Z23" s="41">
        <f>MAX(0,MIN(X23,Y23-$C23))</f>
        <v>0</v>
      </c>
      <c r="AA23" s="41">
        <f>AD22*(1+AB$4/12)</f>
        <v>0</v>
      </c>
      <c r="AB23" s="41">
        <f>MAX(0,AA23-AC$4)</f>
        <v>0</v>
      </c>
      <c r="AC23" s="41">
        <f>Y23+AB23</f>
        <v>868.4130287364673</v>
      </c>
      <c r="AD23" s="41">
        <f>MAX(0,MIN(AB23,AC23-$C23))</f>
        <v>0</v>
      </c>
      <c r="AE23" s="41">
        <f>AH22*(1+AF$4/12)</f>
        <v>0</v>
      </c>
      <c r="AF23" s="41">
        <f>MAX(0,AE23-AG$4)</f>
        <v>0</v>
      </c>
      <c r="AG23" s="41">
        <f>AC23+AF23</f>
        <v>868.4130287364673</v>
      </c>
      <c r="AH23" s="41">
        <f>MAX(0,MIN(AF23,AG23-$C23))</f>
        <v>0</v>
      </c>
      <c r="AI23" s="41">
        <f>AL22*(1+AJ$4/12)</f>
        <v>0</v>
      </c>
      <c r="AJ23" s="41">
        <f>MAX(0,AI23-AK$4)</f>
        <v>0</v>
      </c>
      <c r="AK23" s="41">
        <f>AG23+AJ23</f>
        <v>868.4130287364673</v>
      </c>
      <c r="AL23" s="41">
        <f>MAX(0,MIN(AJ23,AK23-$C23))</f>
        <v>0</v>
      </c>
      <c r="AM23" s="41">
        <f>AP22*(1+AN$4/12)</f>
        <v>0</v>
      </c>
      <c r="AN23" s="41">
        <f>MAX(0,AM23-AO$4)</f>
        <v>0</v>
      </c>
      <c r="AO23" s="41">
        <f>AK23+AN23</f>
        <v>868.4130287364673</v>
      </c>
      <c r="AP23" s="41">
        <f>MAX(0,MIN(AN23,AO23-$C23))</f>
        <v>0</v>
      </c>
      <c r="AQ23" s="41">
        <f>AT22*(1+AR$4/12)</f>
        <v>0</v>
      </c>
      <c r="AR23" s="41">
        <f>MAX(0,AQ23-AS$4)</f>
        <v>0</v>
      </c>
      <c r="AS23" s="41">
        <f>AO23+AR23</f>
        <v>868.4130287364673</v>
      </c>
      <c r="AT23" s="41">
        <f>MAX(0,MIN(AR23,AS23-$C23))</f>
        <v>0</v>
      </c>
    </row>
    <row r="24">
      <c r="A24" s="40" t="n">
        <v>18</v>
      </c>
      <c r="B24" s="40" t="str">
        <f>CHOOSE(MONTH(EDATE('4 Дългове'!$D$20,A24-1)),"януари","февруари","март","април","май","юни","юли","август","септември","октомври","ноември","декември")&amp;" "&amp;YEAR(EDATE('4 Дългове'!$D$20,A24-1))&amp;" г."</f>
        <v>април 2028 г.</v>
      </c>
      <c r="C24" s="41">
        <f>$C$4-(G24+K24+O24+S24+W24+AA24+AE24+AI24+AM24+AQ24)+(H24+L24+P24+T24+X24+AB24+AF24+AJ24+AN24+AR24)</f>
        <v>340</v>
      </c>
      <c r="D24" s="41">
        <f>(G24+K24+O24+S24+W24+AA24+AE24+AI24+AM24+AQ24)-(J23+N23+R23+V23+Z23+AD23+AH23+AL23+AP23+AT23)</f>
        <v>4.843786096751046</v>
      </c>
      <c r="E24" s="41">
        <f>J24+N24+R24+V24+Z24+AD24+AH24+AL24+AP24+AT24</f>
        <v>63.2568148332183</v>
      </c>
      <c r="F24" s="40" t="str">
        <f>IF(AND(E24&lt;0.005,E23&gt;=0.005),A24,"")</f>
        <v/>
      </c>
      <c r="G24" s="41">
        <f>J23*(1+H$4/12)</f>
        <v>0</v>
      </c>
      <c r="H24" s="41">
        <f>MAX(0,G24-I$4)</f>
        <v>0</v>
      </c>
      <c r="I24" s="41">
        <f>H24</f>
        <v>0</v>
      </c>
      <c r="J24" s="41">
        <f>MAX(0,MIN(H24,I24-$C24))</f>
        <v>0</v>
      </c>
      <c r="K24" s="41">
        <f>N23*(1+L$4/12)</f>
        <v>0</v>
      </c>
      <c r="L24" s="41">
        <f>MAX(0,K24-M$4)</f>
        <v>0</v>
      </c>
      <c r="M24" s="41">
        <f>I24+L24</f>
        <v>0</v>
      </c>
      <c r="N24" s="41">
        <f>MAX(0,MIN(L24,M24-$C24))</f>
        <v>0</v>
      </c>
      <c r="O24" s="41">
        <f>R23*(1+P$4/12)</f>
        <v>0</v>
      </c>
      <c r="P24" s="41">
        <f>MAX(0,O24-Q$4)</f>
        <v>0</v>
      </c>
      <c r="Q24" s="41">
        <f>M24+P24</f>
        <v>0</v>
      </c>
      <c r="R24" s="41">
        <f>MAX(0,MIN(P24,Q24-$C24))</f>
        <v>0</v>
      </c>
      <c r="S24" s="41">
        <f>V23*(1+T$4/12)</f>
        <v>533.2568148332183</v>
      </c>
      <c r="T24" s="41">
        <f>MAX(0,S24-U$4)</f>
        <v>403.2568148332183</v>
      </c>
      <c r="U24" s="41">
        <f>Q24+T24</f>
        <v>403.2568148332183</v>
      </c>
      <c r="V24" s="41">
        <f>MAX(0,MIN(T24,U24-$C24))</f>
        <v>63.2568148332183</v>
      </c>
      <c r="W24" s="41">
        <f>Z23*(1+X$4/12)</f>
        <v>0</v>
      </c>
      <c r="X24" s="41">
        <f>MAX(0,W24-Y$4)</f>
        <v>0</v>
      </c>
      <c r="Y24" s="41">
        <f>U24+X24</f>
        <v>403.2568148332183</v>
      </c>
      <c r="Z24" s="41">
        <f>MAX(0,MIN(X24,Y24-$C24))</f>
        <v>0</v>
      </c>
      <c r="AA24" s="41">
        <f>AD23*(1+AB$4/12)</f>
        <v>0</v>
      </c>
      <c r="AB24" s="41">
        <f>MAX(0,AA24-AC$4)</f>
        <v>0</v>
      </c>
      <c r="AC24" s="41">
        <f>Y24+AB24</f>
        <v>403.2568148332183</v>
      </c>
      <c r="AD24" s="41">
        <f>MAX(0,MIN(AB24,AC24-$C24))</f>
        <v>0</v>
      </c>
      <c r="AE24" s="41">
        <f>AH23*(1+AF$4/12)</f>
        <v>0</v>
      </c>
      <c r="AF24" s="41">
        <f>MAX(0,AE24-AG$4)</f>
        <v>0</v>
      </c>
      <c r="AG24" s="41">
        <f>AC24+AF24</f>
        <v>403.2568148332183</v>
      </c>
      <c r="AH24" s="41">
        <f>MAX(0,MIN(AF24,AG24-$C24))</f>
        <v>0</v>
      </c>
      <c r="AI24" s="41">
        <f>AL23*(1+AJ$4/12)</f>
        <v>0</v>
      </c>
      <c r="AJ24" s="41">
        <f>MAX(0,AI24-AK$4)</f>
        <v>0</v>
      </c>
      <c r="AK24" s="41">
        <f>AG24+AJ24</f>
        <v>403.2568148332183</v>
      </c>
      <c r="AL24" s="41">
        <f>MAX(0,MIN(AJ24,AK24-$C24))</f>
        <v>0</v>
      </c>
      <c r="AM24" s="41">
        <f>AP23*(1+AN$4/12)</f>
        <v>0</v>
      </c>
      <c r="AN24" s="41">
        <f>MAX(0,AM24-AO$4)</f>
        <v>0</v>
      </c>
      <c r="AO24" s="41">
        <f>AK24+AN24</f>
        <v>403.2568148332183</v>
      </c>
      <c r="AP24" s="41">
        <f>MAX(0,MIN(AN24,AO24-$C24))</f>
        <v>0</v>
      </c>
      <c r="AQ24" s="41">
        <f>AT23*(1+AR$4/12)</f>
        <v>0</v>
      </c>
      <c r="AR24" s="41">
        <f>MAX(0,AQ24-AS$4)</f>
        <v>0</v>
      </c>
      <c r="AS24" s="41">
        <f>AO24+AR24</f>
        <v>403.2568148332183</v>
      </c>
      <c r="AT24" s="41">
        <f>MAX(0,MIN(AR24,AS24-$C24))</f>
        <v>0</v>
      </c>
    </row>
    <row r="25">
      <c r="A25" s="40" t="n">
        <v>19</v>
      </c>
      <c r="B25" s="40" t="str">
        <f>CHOOSE(MONTH(EDATE('4 Дългове'!$D$20,A25-1)),"януари","февруари","март","април","май","юни","юли","август","септември","октомври","ноември","декември")&amp;" "&amp;YEAR(EDATE('4 Дългове'!$D$20,A25-1))&amp;" г."</f>
        <v>май 2028 г.</v>
      </c>
      <c r="C25" s="41">
        <f>$C$4-(G25+K25+O25+S25+W25+AA25+AE25+AI25+AM25+AQ25)+(H25+L25+P25+T25+X25+AB25+AF25+AJ25+AN25+AR25)</f>
        <v>406.1633310308105</v>
      </c>
      <c r="D25" s="41">
        <f>(G25+K25+O25+S25+W25+AA25+AE25+AI25+AM25+AQ25)-(J24+N24+R24+V24+Z24+AD24+AH24+AL24+AP24+AT24)</f>
        <v>0.5798541359711749</v>
      </c>
      <c r="E25" s="41">
        <f>J25+N25+R25+V25+Z25+AD25+AH25+AL25+AP25+AT25</f>
        <v>0</v>
      </c>
      <c r="F25" s="40">
        <f>IF(AND(E25&lt;0.005,E24&gt;=0.005),A25,"")</f>
        <v>19</v>
      </c>
      <c r="G25" s="41">
        <f>J24*(1+H$4/12)</f>
        <v>0</v>
      </c>
      <c r="H25" s="41">
        <f>MAX(0,G25-I$4)</f>
        <v>0</v>
      </c>
      <c r="I25" s="41">
        <f>H25</f>
        <v>0</v>
      </c>
      <c r="J25" s="41">
        <f>MAX(0,MIN(H25,I25-$C25))</f>
        <v>0</v>
      </c>
      <c r="K25" s="41">
        <f>N24*(1+L$4/12)</f>
        <v>0</v>
      </c>
      <c r="L25" s="41">
        <f>MAX(0,K25-M$4)</f>
        <v>0</v>
      </c>
      <c r="M25" s="41">
        <f>I25+L25</f>
        <v>0</v>
      </c>
      <c r="N25" s="41">
        <f>MAX(0,MIN(L25,M25-$C25))</f>
        <v>0</v>
      </c>
      <c r="O25" s="41">
        <f>R24*(1+P$4/12)</f>
        <v>0</v>
      </c>
      <c r="P25" s="41">
        <f>MAX(0,O25-Q$4)</f>
        <v>0</v>
      </c>
      <c r="Q25" s="41">
        <f>M25+P25</f>
        <v>0</v>
      </c>
      <c r="R25" s="41">
        <f>MAX(0,MIN(P25,Q25-$C25))</f>
        <v>0</v>
      </c>
      <c r="S25" s="41">
        <f>V24*(1+T$4/12)</f>
        <v>63.836668969189475</v>
      </c>
      <c r="T25" s="41">
        <f>MAX(0,S25-U$4)</f>
        <v>0</v>
      </c>
      <c r="U25" s="41">
        <f>Q25+T25</f>
        <v>0</v>
      </c>
      <c r="V25" s="41">
        <f>MAX(0,MIN(T25,U25-$C25))</f>
        <v>0</v>
      </c>
      <c r="W25" s="41">
        <f>Z24*(1+X$4/12)</f>
        <v>0</v>
      </c>
      <c r="X25" s="41">
        <f>MAX(0,W25-Y$4)</f>
        <v>0</v>
      </c>
      <c r="Y25" s="41">
        <f>U25+X25</f>
        <v>0</v>
      </c>
      <c r="Z25" s="41">
        <f>MAX(0,MIN(X25,Y25-$C25))</f>
        <v>0</v>
      </c>
      <c r="AA25" s="41">
        <f>AD24*(1+AB$4/12)</f>
        <v>0</v>
      </c>
      <c r="AB25" s="41">
        <f>MAX(0,AA25-AC$4)</f>
        <v>0</v>
      </c>
      <c r="AC25" s="41">
        <f>Y25+AB25</f>
        <v>0</v>
      </c>
      <c r="AD25" s="41">
        <f>MAX(0,MIN(AB25,AC25-$C25))</f>
        <v>0</v>
      </c>
      <c r="AE25" s="41">
        <f>AH24*(1+AF$4/12)</f>
        <v>0</v>
      </c>
      <c r="AF25" s="41">
        <f>MAX(0,AE25-AG$4)</f>
        <v>0</v>
      </c>
      <c r="AG25" s="41">
        <f>AC25+AF25</f>
        <v>0</v>
      </c>
      <c r="AH25" s="41">
        <f>MAX(0,MIN(AF25,AG25-$C25))</f>
        <v>0</v>
      </c>
      <c r="AI25" s="41">
        <f>AL24*(1+AJ$4/12)</f>
        <v>0</v>
      </c>
      <c r="AJ25" s="41">
        <f>MAX(0,AI25-AK$4)</f>
        <v>0</v>
      </c>
      <c r="AK25" s="41">
        <f>AG25+AJ25</f>
        <v>0</v>
      </c>
      <c r="AL25" s="41">
        <f>MAX(0,MIN(AJ25,AK25-$C25))</f>
        <v>0</v>
      </c>
      <c r="AM25" s="41">
        <f>AP24*(1+AN$4/12)</f>
        <v>0</v>
      </c>
      <c r="AN25" s="41">
        <f>MAX(0,AM25-AO$4)</f>
        <v>0</v>
      </c>
      <c r="AO25" s="41">
        <f>AK25+AN25</f>
        <v>0</v>
      </c>
      <c r="AP25" s="41">
        <f>MAX(0,MIN(AN25,AO25-$C25))</f>
        <v>0</v>
      </c>
      <c r="AQ25" s="41">
        <f>AT24*(1+AR$4/12)</f>
        <v>0</v>
      </c>
      <c r="AR25" s="41">
        <f>MAX(0,AQ25-AS$4)</f>
        <v>0</v>
      </c>
      <c r="AS25" s="41">
        <f>AO25+AR25</f>
        <v>0</v>
      </c>
      <c r="AT25" s="41">
        <f>MAX(0,MIN(AR25,AS25-$C25))</f>
        <v>0</v>
      </c>
    </row>
    <row r="26">
      <c r="A26" s="40" t="n">
        <v>20</v>
      </c>
      <c r="B26" s="40" t="str">
        <f>CHOOSE(MONTH(EDATE('4 Дългове'!$D$20,A26-1)),"януари","февруари","март","април","май","юни","юли","август","септември","октомври","ноември","декември")&amp;" "&amp;YEAR(EDATE('4 Дългове'!$D$20,A26-1))&amp;" г."</f>
        <v>юни 2028 г.</v>
      </c>
      <c r="C26" s="41">
        <f>$C$4-(G26+K26+O26+S26+W26+AA26+AE26+AI26+AM26+AQ26)+(H26+L26+P26+T26+X26+AB26+AF26+AJ26+AN26+AR26)</f>
        <v>470</v>
      </c>
      <c r="D26" s="41">
        <f>(G26+K26+O26+S26+W26+AA26+AE26+AI26+AM26+AQ26)-(J25+N25+R25+V25+Z25+AD25+AH25+AL25+AP25+AT25)</f>
        <v>0</v>
      </c>
      <c r="E26" s="41">
        <f>J26+N26+R26+V26+Z26+AD26+AH26+AL26+AP26+AT26</f>
        <v>0</v>
      </c>
      <c r="F26" s="40" t="str">
        <f>IF(AND(E26&lt;0.005,E25&gt;=0.005),A26,"")</f>
        <v/>
      </c>
      <c r="G26" s="41">
        <f>J25*(1+H$4/12)</f>
        <v>0</v>
      </c>
      <c r="H26" s="41">
        <f>MAX(0,G26-I$4)</f>
        <v>0</v>
      </c>
      <c r="I26" s="41">
        <f>H26</f>
        <v>0</v>
      </c>
      <c r="J26" s="41">
        <f>MAX(0,MIN(H26,I26-$C26))</f>
        <v>0</v>
      </c>
      <c r="K26" s="41">
        <f>N25*(1+L$4/12)</f>
        <v>0</v>
      </c>
      <c r="L26" s="41">
        <f>MAX(0,K26-M$4)</f>
        <v>0</v>
      </c>
      <c r="M26" s="41">
        <f>I26+L26</f>
        <v>0</v>
      </c>
      <c r="N26" s="41">
        <f>MAX(0,MIN(L26,M26-$C26))</f>
        <v>0</v>
      </c>
      <c r="O26" s="41">
        <f>R25*(1+P$4/12)</f>
        <v>0</v>
      </c>
      <c r="P26" s="41">
        <f>MAX(0,O26-Q$4)</f>
        <v>0</v>
      </c>
      <c r="Q26" s="41">
        <f>M26+P26</f>
        <v>0</v>
      </c>
      <c r="R26" s="41">
        <f>MAX(0,MIN(P26,Q26-$C26))</f>
        <v>0</v>
      </c>
      <c r="S26" s="41">
        <f>V25*(1+T$4/12)</f>
        <v>0</v>
      </c>
      <c r="T26" s="41">
        <f>MAX(0,S26-U$4)</f>
        <v>0</v>
      </c>
      <c r="U26" s="41">
        <f>Q26+T26</f>
        <v>0</v>
      </c>
      <c r="V26" s="41">
        <f>MAX(0,MIN(T26,U26-$C26))</f>
        <v>0</v>
      </c>
      <c r="W26" s="41">
        <f>Z25*(1+X$4/12)</f>
        <v>0</v>
      </c>
      <c r="X26" s="41">
        <f>MAX(0,W26-Y$4)</f>
        <v>0</v>
      </c>
      <c r="Y26" s="41">
        <f>U26+X26</f>
        <v>0</v>
      </c>
      <c r="Z26" s="41">
        <f>MAX(0,MIN(X26,Y26-$C26))</f>
        <v>0</v>
      </c>
      <c r="AA26" s="41">
        <f>AD25*(1+AB$4/12)</f>
        <v>0</v>
      </c>
      <c r="AB26" s="41">
        <f>MAX(0,AA26-AC$4)</f>
        <v>0</v>
      </c>
      <c r="AC26" s="41">
        <f>Y26+AB26</f>
        <v>0</v>
      </c>
      <c r="AD26" s="41">
        <f>MAX(0,MIN(AB26,AC26-$C26))</f>
        <v>0</v>
      </c>
      <c r="AE26" s="41">
        <f>AH25*(1+AF$4/12)</f>
        <v>0</v>
      </c>
      <c r="AF26" s="41">
        <f>MAX(0,AE26-AG$4)</f>
        <v>0</v>
      </c>
      <c r="AG26" s="41">
        <f>AC26+AF26</f>
        <v>0</v>
      </c>
      <c r="AH26" s="41">
        <f>MAX(0,MIN(AF26,AG26-$C26))</f>
        <v>0</v>
      </c>
      <c r="AI26" s="41">
        <f>AL25*(1+AJ$4/12)</f>
        <v>0</v>
      </c>
      <c r="AJ26" s="41">
        <f>MAX(0,AI26-AK$4)</f>
        <v>0</v>
      </c>
      <c r="AK26" s="41">
        <f>AG26+AJ26</f>
        <v>0</v>
      </c>
      <c r="AL26" s="41">
        <f>MAX(0,MIN(AJ26,AK26-$C26))</f>
        <v>0</v>
      </c>
      <c r="AM26" s="41">
        <f>AP25*(1+AN$4/12)</f>
        <v>0</v>
      </c>
      <c r="AN26" s="41">
        <f>MAX(0,AM26-AO$4)</f>
        <v>0</v>
      </c>
      <c r="AO26" s="41">
        <f>AK26+AN26</f>
        <v>0</v>
      </c>
      <c r="AP26" s="41">
        <f>MAX(0,MIN(AN26,AO26-$C26))</f>
        <v>0</v>
      </c>
      <c r="AQ26" s="41">
        <f>AT25*(1+AR$4/12)</f>
        <v>0</v>
      </c>
      <c r="AR26" s="41">
        <f>MAX(0,AQ26-AS$4)</f>
        <v>0</v>
      </c>
      <c r="AS26" s="41">
        <f>AO26+AR26</f>
        <v>0</v>
      </c>
      <c r="AT26" s="41">
        <f>MAX(0,MIN(AR26,AS26-$C26))</f>
        <v>0</v>
      </c>
    </row>
    <row r="27">
      <c r="A27" s="40" t="n">
        <v>21</v>
      </c>
      <c r="B27" s="40" t="str">
        <f>CHOOSE(MONTH(EDATE('4 Дългове'!$D$20,A27-1)),"януари","февруари","март","април","май","юни","юли","август","септември","октомври","ноември","декември")&amp;" "&amp;YEAR(EDATE('4 Дългове'!$D$20,A27-1))&amp;" г."</f>
        <v>юли 2028 г.</v>
      </c>
      <c r="C27" s="41">
        <f>$C$4-(G27+K27+O27+S27+W27+AA27+AE27+AI27+AM27+AQ27)+(H27+L27+P27+T27+X27+AB27+AF27+AJ27+AN27+AR27)</f>
        <v>470</v>
      </c>
      <c r="D27" s="41">
        <f>(G27+K27+O27+S27+W27+AA27+AE27+AI27+AM27+AQ27)-(J26+N26+R26+V26+Z26+AD26+AH26+AL26+AP26+AT26)</f>
        <v>0</v>
      </c>
      <c r="E27" s="41">
        <f>J27+N27+R27+V27+Z27+AD27+AH27+AL27+AP27+AT27</f>
        <v>0</v>
      </c>
      <c r="F27" s="40" t="str">
        <f>IF(AND(E27&lt;0.005,E26&gt;=0.005),A27,"")</f>
        <v/>
      </c>
      <c r="G27" s="41">
        <f>J26*(1+H$4/12)</f>
        <v>0</v>
      </c>
      <c r="H27" s="41">
        <f>MAX(0,G27-I$4)</f>
        <v>0</v>
      </c>
      <c r="I27" s="41">
        <f>H27</f>
        <v>0</v>
      </c>
      <c r="J27" s="41">
        <f>MAX(0,MIN(H27,I27-$C27))</f>
        <v>0</v>
      </c>
      <c r="K27" s="41">
        <f>N26*(1+L$4/12)</f>
        <v>0</v>
      </c>
      <c r="L27" s="41">
        <f>MAX(0,K27-M$4)</f>
        <v>0</v>
      </c>
      <c r="M27" s="41">
        <f>I27+L27</f>
        <v>0</v>
      </c>
      <c r="N27" s="41">
        <f>MAX(0,MIN(L27,M27-$C27))</f>
        <v>0</v>
      </c>
      <c r="O27" s="41">
        <f>R26*(1+P$4/12)</f>
        <v>0</v>
      </c>
      <c r="P27" s="41">
        <f>MAX(0,O27-Q$4)</f>
        <v>0</v>
      </c>
      <c r="Q27" s="41">
        <f>M27+P27</f>
        <v>0</v>
      </c>
      <c r="R27" s="41">
        <f>MAX(0,MIN(P27,Q27-$C27))</f>
        <v>0</v>
      </c>
      <c r="S27" s="41">
        <f>V26*(1+T$4/12)</f>
        <v>0</v>
      </c>
      <c r="T27" s="41">
        <f>MAX(0,S27-U$4)</f>
        <v>0</v>
      </c>
      <c r="U27" s="41">
        <f>Q27+T27</f>
        <v>0</v>
      </c>
      <c r="V27" s="41">
        <f>MAX(0,MIN(T27,U27-$C27))</f>
        <v>0</v>
      </c>
      <c r="W27" s="41">
        <f>Z26*(1+X$4/12)</f>
        <v>0</v>
      </c>
      <c r="X27" s="41">
        <f>MAX(0,W27-Y$4)</f>
        <v>0</v>
      </c>
      <c r="Y27" s="41">
        <f>U27+X27</f>
        <v>0</v>
      </c>
      <c r="Z27" s="41">
        <f>MAX(0,MIN(X27,Y27-$C27))</f>
        <v>0</v>
      </c>
      <c r="AA27" s="41">
        <f>AD26*(1+AB$4/12)</f>
        <v>0</v>
      </c>
      <c r="AB27" s="41">
        <f>MAX(0,AA27-AC$4)</f>
        <v>0</v>
      </c>
      <c r="AC27" s="41">
        <f>Y27+AB27</f>
        <v>0</v>
      </c>
      <c r="AD27" s="41">
        <f>MAX(0,MIN(AB27,AC27-$C27))</f>
        <v>0</v>
      </c>
      <c r="AE27" s="41">
        <f>AH26*(1+AF$4/12)</f>
        <v>0</v>
      </c>
      <c r="AF27" s="41">
        <f>MAX(0,AE27-AG$4)</f>
        <v>0</v>
      </c>
      <c r="AG27" s="41">
        <f>AC27+AF27</f>
        <v>0</v>
      </c>
      <c r="AH27" s="41">
        <f>MAX(0,MIN(AF27,AG27-$C27))</f>
        <v>0</v>
      </c>
      <c r="AI27" s="41">
        <f>AL26*(1+AJ$4/12)</f>
        <v>0</v>
      </c>
      <c r="AJ27" s="41">
        <f>MAX(0,AI27-AK$4)</f>
        <v>0</v>
      </c>
      <c r="AK27" s="41">
        <f>AG27+AJ27</f>
        <v>0</v>
      </c>
      <c r="AL27" s="41">
        <f>MAX(0,MIN(AJ27,AK27-$C27))</f>
        <v>0</v>
      </c>
      <c r="AM27" s="41">
        <f>AP26*(1+AN$4/12)</f>
        <v>0</v>
      </c>
      <c r="AN27" s="41">
        <f>MAX(0,AM27-AO$4)</f>
        <v>0</v>
      </c>
      <c r="AO27" s="41">
        <f>AK27+AN27</f>
        <v>0</v>
      </c>
      <c r="AP27" s="41">
        <f>MAX(0,MIN(AN27,AO27-$C27))</f>
        <v>0</v>
      </c>
      <c r="AQ27" s="41">
        <f>AT26*(1+AR$4/12)</f>
        <v>0</v>
      </c>
      <c r="AR27" s="41">
        <f>MAX(0,AQ27-AS$4)</f>
        <v>0</v>
      </c>
      <c r="AS27" s="41">
        <f>AO27+AR27</f>
        <v>0</v>
      </c>
      <c r="AT27" s="41">
        <f>MAX(0,MIN(AR27,AS27-$C27))</f>
        <v>0</v>
      </c>
    </row>
    <row r="28">
      <c r="A28" s="40" t="n">
        <v>22</v>
      </c>
      <c r="B28" s="40" t="str">
        <f>CHOOSE(MONTH(EDATE('4 Дългове'!$D$20,A28-1)),"януари","февруари","март","април","май","юни","юли","август","септември","октомври","ноември","декември")&amp;" "&amp;YEAR(EDATE('4 Дългове'!$D$20,A28-1))&amp;" г."</f>
        <v>август 2028 г.</v>
      </c>
      <c r="C28" s="41">
        <f>$C$4-(G28+K28+O28+S28+W28+AA28+AE28+AI28+AM28+AQ28)+(H28+L28+P28+T28+X28+AB28+AF28+AJ28+AN28+AR28)</f>
        <v>470</v>
      </c>
      <c r="D28" s="41">
        <f>(G28+K28+O28+S28+W28+AA28+AE28+AI28+AM28+AQ28)-(J27+N27+R27+V27+Z27+AD27+AH27+AL27+AP27+AT27)</f>
        <v>0</v>
      </c>
      <c r="E28" s="41">
        <f>J28+N28+R28+V28+Z28+AD28+AH28+AL28+AP28+AT28</f>
        <v>0</v>
      </c>
      <c r="F28" s="40" t="str">
        <f>IF(AND(E28&lt;0.005,E27&gt;=0.005),A28,"")</f>
        <v/>
      </c>
      <c r="G28" s="41">
        <f>J27*(1+H$4/12)</f>
        <v>0</v>
      </c>
      <c r="H28" s="41">
        <f>MAX(0,G28-I$4)</f>
        <v>0</v>
      </c>
      <c r="I28" s="41">
        <f>H28</f>
        <v>0</v>
      </c>
      <c r="J28" s="41">
        <f>MAX(0,MIN(H28,I28-$C28))</f>
        <v>0</v>
      </c>
      <c r="K28" s="41">
        <f>N27*(1+L$4/12)</f>
        <v>0</v>
      </c>
      <c r="L28" s="41">
        <f>MAX(0,K28-M$4)</f>
        <v>0</v>
      </c>
      <c r="M28" s="41">
        <f>I28+L28</f>
        <v>0</v>
      </c>
      <c r="N28" s="41">
        <f>MAX(0,MIN(L28,M28-$C28))</f>
        <v>0</v>
      </c>
      <c r="O28" s="41">
        <f>R27*(1+P$4/12)</f>
        <v>0</v>
      </c>
      <c r="P28" s="41">
        <f>MAX(0,O28-Q$4)</f>
        <v>0</v>
      </c>
      <c r="Q28" s="41">
        <f>M28+P28</f>
        <v>0</v>
      </c>
      <c r="R28" s="41">
        <f>MAX(0,MIN(P28,Q28-$C28))</f>
        <v>0</v>
      </c>
      <c r="S28" s="41">
        <f>V27*(1+T$4/12)</f>
        <v>0</v>
      </c>
      <c r="T28" s="41">
        <f>MAX(0,S28-U$4)</f>
        <v>0</v>
      </c>
      <c r="U28" s="41">
        <f>Q28+T28</f>
        <v>0</v>
      </c>
      <c r="V28" s="41">
        <f>MAX(0,MIN(T28,U28-$C28))</f>
        <v>0</v>
      </c>
      <c r="W28" s="41">
        <f>Z27*(1+X$4/12)</f>
        <v>0</v>
      </c>
      <c r="X28" s="41">
        <f>MAX(0,W28-Y$4)</f>
        <v>0</v>
      </c>
      <c r="Y28" s="41">
        <f>U28+X28</f>
        <v>0</v>
      </c>
      <c r="Z28" s="41">
        <f>MAX(0,MIN(X28,Y28-$C28))</f>
        <v>0</v>
      </c>
      <c r="AA28" s="41">
        <f>AD27*(1+AB$4/12)</f>
        <v>0</v>
      </c>
      <c r="AB28" s="41">
        <f>MAX(0,AA28-AC$4)</f>
        <v>0</v>
      </c>
      <c r="AC28" s="41">
        <f>Y28+AB28</f>
        <v>0</v>
      </c>
      <c r="AD28" s="41">
        <f>MAX(0,MIN(AB28,AC28-$C28))</f>
        <v>0</v>
      </c>
      <c r="AE28" s="41">
        <f>AH27*(1+AF$4/12)</f>
        <v>0</v>
      </c>
      <c r="AF28" s="41">
        <f>MAX(0,AE28-AG$4)</f>
        <v>0</v>
      </c>
      <c r="AG28" s="41">
        <f>AC28+AF28</f>
        <v>0</v>
      </c>
      <c r="AH28" s="41">
        <f>MAX(0,MIN(AF28,AG28-$C28))</f>
        <v>0</v>
      </c>
      <c r="AI28" s="41">
        <f>AL27*(1+AJ$4/12)</f>
        <v>0</v>
      </c>
      <c r="AJ28" s="41">
        <f>MAX(0,AI28-AK$4)</f>
        <v>0</v>
      </c>
      <c r="AK28" s="41">
        <f>AG28+AJ28</f>
        <v>0</v>
      </c>
      <c r="AL28" s="41">
        <f>MAX(0,MIN(AJ28,AK28-$C28))</f>
        <v>0</v>
      </c>
      <c r="AM28" s="41">
        <f>AP27*(1+AN$4/12)</f>
        <v>0</v>
      </c>
      <c r="AN28" s="41">
        <f>MAX(0,AM28-AO$4)</f>
        <v>0</v>
      </c>
      <c r="AO28" s="41">
        <f>AK28+AN28</f>
        <v>0</v>
      </c>
      <c r="AP28" s="41">
        <f>MAX(0,MIN(AN28,AO28-$C28))</f>
        <v>0</v>
      </c>
      <c r="AQ28" s="41">
        <f>AT27*(1+AR$4/12)</f>
        <v>0</v>
      </c>
      <c r="AR28" s="41">
        <f>MAX(0,AQ28-AS$4)</f>
        <v>0</v>
      </c>
      <c r="AS28" s="41">
        <f>AO28+AR28</f>
        <v>0</v>
      </c>
      <c r="AT28" s="41">
        <f>MAX(0,MIN(AR28,AS28-$C28))</f>
        <v>0</v>
      </c>
    </row>
    <row r="29">
      <c r="A29" s="40" t="n">
        <v>23</v>
      </c>
      <c r="B29" s="40" t="str">
        <f>CHOOSE(MONTH(EDATE('4 Дългове'!$D$20,A29-1)),"януари","февруари","март","април","май","юни","юли","август","септември","октомври","ноември","декември")&amp;" "&amp;YEAR(EDATE('4 Дългове'!$D$20,A29-1))&amp;" г."</f>
        <v>септември 2028 г.</v>
      </c>
      <c r="C29" s="41">
        <f>$C$4-(G29+K29+O29+S29+W29+AA29+AE29+AI29+AM29+AQ29)+(H29+L29+P29+T29+X29+AB29+AF29+AJ29+AN29+AR29)</f>
        <v>470</v>
      </c>
      <c r="D29" s="41">
        <f>(G29+K29+O29+S29+W29+AA29+AE29+AI29+AM29+AQ29)-(J28+N28+R28+V28+Z28+AD28+AH28+AL28+AP28+AT28)</f>
        <v>0</v>
      </c>
      <c r="E29" s="41">
        <f>J29+N29+R29+V29+Z29+AD29+AH29+AL29+AP29+AT29</f>
        <v>0</v>
      </c>
      <c r="F29" s="40" t="str">
        <f>IF(AND(E29&lt;0.005,E28&gt;=0.005),A29,"")</f>
        <v/>
      </c>
      <c r="G29" s="41">
        <f>J28*(1+H$4/12)</f>
        <v>0</v>
      </c>
      <c r="H29" s="41">
        <f>MAX(0,G29-I$4)</f>
        <v>0</v>
      </c>
      <c r="I29" s="41">
        <f>H29</f>
        <v>0</v>
      </c>
      <c r="J29" s="41">
        <f>MAX(0,MIN(H29,I29-$C29))</f>
        <v>0</v>
      </c>
      <c r="K29" s="41">
        <f>N28*(1+L$4/12)</f>
        <v>0</v>
      </c>
      <c r="L29" s="41">
        <f>MAX(0,K29-M$4)</f>
        <v>0</v>
      </c>
      <c r="M29" s="41">
        <f>I29+L29</f>
        <v>0</v>
      </c>
      <c r="N29" s="41">
        <f>MAX(0,MIN(L29,M29-$C29))</f>
        <v>0</v>
      </c>
      <c r="O29" s="41">
        <f>R28*(1+P$4/12)</f>
        <v>0</v>
      </c>
      <c r="P29" s="41">
        <f>MAX(0,O29-Q$4)</f>
        <v>0</v>
      </c>
      <c r="Q29" s="41">
        <f>M29+P29</f>
        <v>0</v>
      </c>
      <c r="R29" s="41">
        <f>MAX(0,MIN(P29,Q29-$C29))</f>
        <v>0</v>
      </c>
      <c r="S29" s="41">
        <f>V28*(1+T$4/12)</f>
        <v>0</v>
      </c>
      <c r="T29" s="41">
        <f>MAX(0,S29-U$4)</f>
        <v>0</v>
      </c>
      <c r="U29" s="41">
        <f>Q29+T29</f>
        <v>0</v>
      </c>
      <c r="V29" s="41">
        <f>MAX(0,MIN(T29,U29-$C29))</f>
        <v>0</v>
      </c>
      <c r="W29" s="41">
        <f>Z28*(1+X$4/12)</f>
        <v>0</v>
      </c>
      <c r="X29" s="41">
        <f>MAX(0,W29-Y$4)</f>
        <v>0</v>
      </c>
      <c r="Y29" s="41">
        <f>U29+X29</f>
        <v>0</v>
      </c>
      <c r="Z29" s="41">
        <f>MAX(0,MIN(X29,Y29-$C29))</f>
        <v>0</v>
      </c>
      <c r="AA29" s="41">
        <f>AD28*(1+AB$4/12)</f>
        <v>0</v>
      </c>
      <c r="AB29" s="41">
        <f>MAX(0,AA29-AC$4)</f>
        <v>0</v>
      </c>
      <c r="AC29" s="41">
        <f>Y29+AB29</f>
        <v>0</v>
      </c>
      <c r="AD29" s="41">
        <f>MAX(0,MIN(AB29,AC29-$C29))</f>
        <v>0</v>
      </c>
      <c r="AE29" s="41">
        <f>AH28*(1+AF$4/12)</f>
        <v>0</v>
      </c>
      <c r="AF29" s="41">
        <f>MAX(0,AE29-AG$4)</f>
        <v>0</v>
      </c>
      <c r="AG29" s="41">
        <f>AC29+AF29</f>
        <v>0</v>
      </c>
      <c r="AH29" s="41">
        <f>MAX(0,MIN(AF29,AG29-$C29))</f>
        <v>0</v>
      </c>
      <c r="AI29" s="41">
        <f>AL28*(1+AJ$4/12)</f>
        <v>0</v>
      </c>
      <c r="AJ29" s="41">
        <f>MAX(0,AI29-AK$4)</f>
        <v>0</v>
      </c>
      <c r="AK29" s="41">
        <f>AG29+AJ29</f>
        <v>0</v>
      </c>
      <c r="AL29" s="41">
        <f>MAX(0,MIN(AJ29,AK29-$C29))</f>
        <v>0</v>
      </c>
      <c r="AM29" s="41">
        <f>AP28*(1+AN$4/12)</f>
        <v>0</v>
      </c>
      <c r="AN29" s="41">
        <f>MAX(0,AM29-AO$4)</f>
        <v>0</v>
      </c>
      <c r="AO29" s="41">
        <f>AK29+AN29</f>
        <v>0</v>
      </c>
      <c r="AP29" s="41">
        <f>MAX(0,MIN(AN29,AO29-$C29))</f>
        <v>0</v>
      </c>
      <c r="AQ29" s="41">
        <f>AT28*(1+AR$4/12)</f>
        <v>0</v>
      </c>
      <c r="AR29" s="41">
        <f>MAX(0,AQ29-AS$4)</f>
        <v>0</v>
      </c>
      <c r="AS29" s="41">
        <f>AO29+AR29</f>
        <v>0</v>
      </c>
      <c r="AT29" s="41">
        <f>MAX(0,MIN(AR29,AS29-$C29))</f>
        <v>0</v>
      </c>
    </row>
    <row r="30">
      <c r="A30" s="40" t="n">
        <v>24</v>
      </c>
      <c r="B30" s="40" t="str">
        <f>CHOOSE(MONTH(EDATE('4 Дългове'!$D$20,A30-1)),"януари","февруари","март","април","май","юни","юли","август","септември","октомври","ноември","декември")&amp;" "&amp;YEAR(EDATE('4 Дългове'!$D$20,A30-1))&amp;" г."</f>
        <v>октомври 2028 г.</v>
      </c>
      <c r="C30" s="41">
        <f>$C$4-(G30+K30+O30+S30+W30+AA30+AE30+AI30+AM30+AQ30)+(H30+L30+P30+T30+X30+AB30+AF30+AJ30+AN30+AR30)</f>
        <v>470</v>
      </c>
      <c r="D30" s="41">
        <f>(G30+K30+O30+S30+W30+AA30+AE30+AI30+AM30+AQ30)-(J29+N29+R29+V29+Z29+AD29+AH29+AL29+AP29+AT29)</f>
        <v>0</v>
      </c>
      <c r="E30" s="41">
        <f>J30+N30+R30+V30+Z30+AD30+AH30+AL30+AP30+AT30</f>
        <v>0</v>
      </c>
      <c r="F30" s="40" t="str">
        <f>IF(AND(E30&lt;0.005,E29&gt;=0.005),A30,"")</f>
        <v/>
      </c>
      <c r="G30" s="41">
        <f>J29*(1+H$4/12)</f>
        <v>0</v>
      </c>
      <c r="H30" s="41">
        <f>MAX(0,G30-I$4)</f>
        <v>0</v>
      </c>
      <c r="I30" s="41">
        <f>H30</f>
        <v>0</v>
      </c>
      <c r="J30" s="41">
        <f>MAX(0,MIN(H30,I30-$C30))</f>
        <v>0</v>
      </c>
      <c r="K30" s="41">
        <f>N29*(1+L$4/12)</f>
        <v>0</v>
      </c>
      <c r="L30" s="41">
        <f>MAX(0,K30-M$4)</f>
        <v>0</v>
      </c>
      <c r="M30" s="41">
        <f>I30+L30</f>
        <v>0</v>
      </c>
      <c r="N30" s="41">
        <f>MAX(0,MIN(L30,M30-$C30))</f>
        <v>0</v>
      </c>
      <c r="O30" s="41">
        <f>R29*(1+P$4/12)</f>
        <v>0</v>
      </c>
      <c r="P30" s="41">
        <f>MAX(0,O30-Q$4)</f>
        <v>0</v>
      </c>
      <c r="Q30" s="41">
        <f>M30+P30</f>
        <v>0</v>
      </c>
      <c r="R30" s="41">
        <f>MAX(0,MIN(P30,Q30-$C30))</f>
        <v>0</v>
      </c>
      <c r="S30" s="41">
        <f>V29*(1+T$4/12)</f>
        <v>0</v>
      </c>
      <c r="T30" s="41">
        <f>MAX(0,S30-U$4)</f>
        <v>0</v>
      </c>
      <c r="U30" s="41">
        <f>Q30+T30</f>
        <v>0</v>
      </c>
      <c r="V30" s="41">
        <f>MAX(0,MIN(T30,U30-$C30))</f>
        <v>0</v>
      </c>
      <c r="W30" s="41">
        <f>Z29*(1+X$4/12)</f>
        <v>0</v>
      </c>
      <c r="X30" s="41">
        <f>MAX(0,W30-Y$4)</f>
        <v>0</v>
      </c>
      <c r="Y30" s="41">
        <f>U30+X30</f>
        <v>0</v>
      </c>
      <c r="Z30" s="41">
        <f>MAX(0,MIN(X30,Y30-$C30))</f>
        <v>0</v>
      </c>
      <c r="AA30" s="41">
        <f>AD29*(1+AB$4/12)</f>
        <v>0</v>
      </c>
      <c r="AB30" s="41">
        <f>MAX(0,AA30-AC$4)</f>
        <v>0</v>
      </c>
      <c r="AC30" s="41">
        <f>Y30+AB30</f>
        <v>0</v>
      </c>
      <c r="AD30" s="41">
        <f>MAX(0,MIN(AB30,AC30-$C30))</f>
        <v>0</v>
      </c>
      <c r="AE30" s="41">
        <f>AH29*(1+AF$4/12)</f>
        <v>0</v>
      </c>
      <c r="AF30" s="41">
        <f>MAX(0,AE30-AG$4)</f>
        <v>0</v>
      </c>
      <c r="AG30" s="41">
        <f>AC30+AF30</f>
        <v>0</v>
      </c>
      <c r="AH30" s="41">
        <f>MAX(0,MIN(AF30,AG30-$C30))</f>
        <v>0</v>
      </c>
      <c r="AI30" s="41">
        <f>AL29*(1+AJ$4/12)</f>
        <v>0</v>
      </c>
      <c r="AJ30" s="41">
        <f>MAX(0,AI30-AK$4)</f>
        <v>0</v>
      </c>
      <c r="AK30" s="41">
        <f>AG30+AJ30</f>
        <v>0</v>
      </c>
      <c r="AL30" s="41">
        <f>MAX(0,MIN(AJ30,AK30-$C30))</f>
        <v>0</v>
      </c>
      <c r="AM30" s="41">
        <f>AP29*(1+AN$4/12)</f>
        <v>0</v>
      </c>
      <c r="AN30" s="41">
        <f>MAX(0,AM30-AO$4)</f>
        <v>0</v>
      </c>
      <c r="AO30" s="41">
        <f>AK30+AN30</f>
        <v>0</v>
      </c>
      <c r="AP30" s="41">
        <f>MAX(0,MIN(AN30,AO30-$C30))</f>
        <v>0</v>
      </c>
      <c r="AQ30" s="41">
        <f>AT29*(1+AR$4/12)</f>
        <v>0</v>
      </c>
      <c r="AR30" s="41">
        <f>MAX(0,AQ30-AS$4)</f>
        <v>0</v>
      </c>
      <c r="AS30" s="41">
        <f>AO30+AR30</f>
        <v>0</v>
      </c>
      <c r="AT30" s="41">
        <f>MAX(0,MIN(AR30,AS30-$C30))</f>
        <v>0</v>
      </c>
    </row>
    <row r="31">
      <c r="A31" s="40" t="n">
        <v>25</v>
      </c>
      <c r="B31" s="40" t="str">
        <f>CHOOSE(MONTH(EDATE('4 Дългове'!$D$20,A31-1)),"януари","февруари","март","април","май","юни","юли","август","септември","октомври","ноември","декември")&amp;" "&amp;YEAR(EDATE('4 Дългове'!$D$20,A31-1))&amp;" г."</f>
        <v>ноември 2028 г.</v>
      </c>
      <c r="C31" s="41">
        <f>$C$4-(G31+K31+O31+S31+W31+AA31+AE31+AI31+AM31+AQ31)+(H31+L31+P31+T31+X31+AB31+AF31+AJ31+AN31+AR31)</f>
        <v>470</v>
      </c>
      <c r="D31" s="41">
        <f>(G31+K31+O31+S31+W31+AA31+AE31+AI31+AM31+AQ31)-(J30+N30+R30+V30+Z30+AD30+AH30+AL30+AP30+AT30)</f>
        <v>0</v>
      </c>
      <c r="E31" s="41">
        <f>J31+N31+R31+V31+Z31+AD31+AH31+AL31+AP31+AT31</f>
        <v>0</v>
      </c>
      <c r="F31" s="40" t="str">
        <f>IF(AND(E31&lt;0.005,E30&gt;=0.005),A31,"")</f>
        <v/>
      </c>
      <c r="G31" s="41">
        <f>J30*(1+H$4/12)</f>
        <v>0</v>
      </c>
      <c r="H31" s="41">
        <f>MAX(0,G31-I$4)</f>
        <v>0</v>
      </c>
      <c r="I31" s="41">
        <f>H31</f>
        <v>0</v>
      </c>
      <c r="J31" s="41">
        <f>MAX(0,MIN(H31,I31-$C31))</f>
        <v>0</v>
      </c>
      <c r="K31" s="41">
        <f>N30*(1+L$4/12)</f>
        <v>0</v>
      </c>
      <c r="L31" s="41">
        <f>MAX(0,K31-M$4)</f>
        <v>0</v>
      </c>
      <c r="M31" s="41">
        <f>I31+L31</f>
        <v>0</v>
      </c>
      <c r="N31" s="41">
        <f>MAX(0,MIN(L31,M31-$C31))</f>
        <v>0</v>
      </c>
      <c r="O31" s="41">
        <f>R30*(1+P$4/12)</f>
        <v>0</v>
      </c>
      <c r="P31" s="41">
        <f>MAX(0,O31-Q$4)</f>
        <v>0</v>
      </c>
      <c r="Q31" s="41">
        <f>M31+P31</f>
        <v>0</v>
      </c>
      <c r="R31" s="41">
        <f>MAX(0,MIN(P31,Q31-$C31))</f>
        <v>0</v>
      </c>
      <c r="S31" s="41">
        <f>V30*(1+T$4/12)</f>
        <v>0</v>
      </c>
      <c r="T31" s="41">
        <f>MAX(0,S31-U$4)</f>
        <v>0</v>
      </c>
      <c r="U31" s="41">
        <f>Q31+T31</f>
        <v>0</v>
      </c>
      <c r="V31" s="41">
        <f>MAX(0,MIN(T31,U31-$C31))</f>
        <v>0</v>
      </c>
      <c r="W31" s="41">
        <f>Z30*(1+X$4/12)</f>
        <v>0</v>
      </c>
      <c r="X31" s="41">
        <f>MAX(0,W31-Y$4)</f>
        <v>0</v>
      </c>
      <c r="Y31" s="41">
        <f>U31+X31</f>
        <v>0</v>
      </c>
      <c r="Z31" s="41">
        <f>MAX(0,MIN(X31,Y31-$C31))</f>
        <v>0</v>
      </c>
      <c r="AA31" s="41">
        <f>AD30*(1+AB$4/12)</f>
        <v>0</v>
      </c>
      <c r="AB31" s="41">
        <f>MAX(0,AA31-AC$4)</f>
        <v>0</v>
      </c>
      <c r="AC31" s="41">
        <f>Y31+AB31</f>
        <v>0</v>
      </c>
      <c r="AD31" s="41">
        <f>MAX(0,MIN(AB31,AC31-$C31))</f>
        <v>0</v>
      </c>
      <c r="AE31" s="41">
        <f>AH30*(1+AF$4/12)</f>
        <v>0</v>
      </c>
      <c r="AF31" s="41">
        <f>MAX(0,AE31-AG$4)</f>
        <v>0</v>
      </c>
      <c r="AG31" s="41">
        <f>AC31+AF31</f>
        <v>0</v>
      </c>
      <c r="AH31" s="41">
        <f>MAX(0,MIN(AF31,AG31-$C31))</f>
        <v>0</v>
      </c>
      <c r="AI31" s="41">
        <f>AL30*(1+AJ$4/12)</f>
        <v>0</v>
      </c>
      <c r="AJ31" s="41">
        <f>MAX(0,AI31-AK$4)</f>
        <v>0</v>
      </c>
      <c r="AK31" s="41">
        <f>AG31+AJ31</f>
        <v>0</v>
      </c>
      <c r="AL31" s="41">
        <f>MAX(0,MIN(AJ31,AK31-$C31))</f>
        <v>0</v>
      </c>
      <c r="AM31" s="41">
        <f>AP30*(1+AN$4/12)</f>
        <v>0</v>
      </c>
      <c r="AN31" s="41">
        <f>MAX(0,AM31-AO$4)</f>
        <v>0</v>
      </c>
      <c r="AO31" s="41">
        <f>AK31+AN31</f>
        <v>0</v>
      </c>
      <c r="AP31" s="41">
        <f>MAX(0,MIN(AN31,AO31-$C31))</f>
        <v>0</v>
      </c>
      <c r="AQ31" s="41">
        <f>AT30*(1+AR$4/12)</f>
        <v>0</v>
      </c>
      <c r="AR31" s="41">
        <f>MAX(0,AQ31-AS$4)</f>
        <v>0</v>
      </c>
      <c r="AS31" s="41">
        <f>AO31+AR31</f>
        <v>0</v>
      </c>
      <c r="AT31" s="41">
        <f>MAX(0,MIN(AR31,AS31-$C31))</f>
        <v>0</v>
      </c>
    </row>
    <row r="32">
      <c r="A32" s="40" t="n">
        <v>26</v>
      </c>
      <c r="B32" s="40" t="str">
        <f>CHOOSE(MONTH(EDATE('4 Дългове'!$D$20,A32-1)),"януари","февруари","март","април","май","юни","юли","август","септември","октомври","ноември","декември")&amp;" "&amp;YEAR(EDATE('4 Дългове'!$D$20,A32-1))&amp;" г."</f>
        <v>декември 2028 г.</v>
      </c>
      <c r="C32" s="41">
        <f>$C$4-(G32+K32+O32+S32+W32+AA32+AE32+AI32+AM32+AQ32)+(H32+L32+P32+T32+X32+AB32+AF32+AJ32+AN32+AR32)</f>
        <v>470</v>
      </c>
      <c r="D32" s="41">
        <f>(G32+K32+O32+S32+W32+AA32+AE32+AI32+AM32+AQ32)-(J31+N31+R31+V31+Z31+AD31+AH31+AL31+AP31+AT31)</f>
        <v>0</v>
      </c>
      <c r="E32" s="41">
        <f>J32+N32+R32+V32+Z32+AD32+AH32+AL32+AP32+AT32</f>
        <v>0</v>
      </c>
      <c r="F32" s="40" t="str">
        <f>IF(AND(E32&lt;0.005,E31&gt;=0.005),A32,"")</f>
        <v/>
      </c>
      <c r="G32" s="41">
        <f>J31*(1+H$4/12)</f>
        <v>0</v>
      </c>
      <c r="H32" s="41">
        <f>MAX(0,G32-I$4)</f>
        <v>0</v>
      </c>
      <c r="I32" s="41">
        <f>H32</f>
        <v>0</v>
      </c>
      <c r="J32" s="41">
        <f>MAX(0,MIN(H32,I32-$C32))</f>
        <v>0</v>
      </c>
      <c r="K32" s="41">
        <f>N31*(1+L$4/12)</f>
        <v>0</v>
      </c>
      <c r="L32" s="41">
        <f>MAX(0,K32-M$4)</f>
        <v>0</v>
      </c>
      <c r="M32" s="41">
        <f>I32+L32</f>
        <v>0</v>
      </c>
      <c r="N32" s="41">
        <f>MAX(0,MIN(L32,M32-$C32))</f>
        <v>0</v>
      </c>
      <c r="O32" s="41">
        <f>R31*(1+P$4/12)</f>
        <v>0</v>
      </c>
      <c r="P32" s="41">
        <f>MAX(0,O32-Q$4)</f>
        <v>0</v>
      </c>
      <c r="Q32" s="41">
        <f>M32+P32</f>
        <v>0</v>
      </c>
      <c r="R32" s="41">
        <f>MAX(0,MIN(P32,Q32-$C32))</f>
        <v>0</v>
      </c>
      <c r="S32" s="41">
        <f>V31*(1+T$4/12)</f>
        <v>0</v>
      </c>
      <c r="T32" s="41">
        <f>MAX(0,S32-U$4)</f>
        <v>0</v>
      </c>
      <c r="U32" s="41">
        <f>Q32+T32</f>
        <v>0</v>
      </c>
      <c r="V32" s="41">
        <f>MAX(0,MIN(T32,U32-$C32))</f>
        <v>0</v>
      </c>
      <c r="W32" s="41">
        <f>Z31*(1+X$4/12)</f>
        <v>0</v>
      </c>
      <c r="X32" s="41">
        <f>MAX(0,W32-Y$4)</f>
        <v>0</v>
      </c>
      <c r="Y32" s="41">
        <f>U32+X32</f>
        <v>0</v>
      </c>
      <c r="Z32" s="41">
        <f>MAX(0,MIN(X32,Y32-$C32))</f>
        <v>0</v>
      </c>
      <c r="AA32" s="41">
        <f>AD31*(1+AB$4/12)</f>
        <v>0</v>
      </c>
      <c r="AB32" s="41">
        <f>MAX(0,AA32-AC$4)</f>
        <v>0</v>
      </c>
      <c r="AC32" s="41">
        <f>Y32+AB32</f>
        <v>0</v>
      </c>
      <c r="AD32" s="41">
        <f>MAX(0,MIN(AB32,AC32-$C32))</f>
        <v>0</v>
      </c>
      <c r="AE32" s="41">
        <f>AH31*(1+AF$4/12)</f>
        <v>0</v>
      </c>
      <c r="AF32" s="41">
        <f>MAX(0,AE32-AG$4)</f>
        <v>0</v>
      </c>
      <c r="AG32" s="41">
        <f>AC32+AF32</f>
        <v>0</v>
      </c>
      <c r="AH32" s="41">
        <f>MAX(0,MIN(AF32,AG32-$C32))</f>
        <v>0</v>
      </c>
      <c r="AI32" s="41">
        <f>AL31*(1+AJ$4/12)</f>
        <v>0</v>
      </c>
      <c r="AJ32" s="41">
        <f>MAX(0,AI32-AK$4)</f>
        <v>0</v>
      </c>
      <c r="AK32" s="41">
        <f>AG32+AJ32</f>
        <v>0</v>
      </c>
      <c r="AL32" s="41">
        <f>MAX(0,MIN(AJ32,AK32-$C32))</f>
        <v>0</v>
      </c>
      <c r="AM32" s="41">
        <f>AP31*(1+AN$4/12)</f>
        <v>0</v>
      </c>
      <c r="AN32" s="41">
        <f>MAX(0,AM32-AO$4)</f>
        <v>0</v>
      </c>
      <c r="AO32" s="41">
        <f>AK32+AN32</f>
        <v>0</v>
      </c>
      <c r="AP32" s="41">
        <f>MAX(0,MIN(AN32,AO32-$C32))</f>
        <v>0</v>
      </c>
      <c r="AQ32" s="41">
        <f>AT31*(1+AR$4/12)</f>
        <v>0</v>
      </c>
      <c r="AR32" s="41">
        <f>MAX(0,AQ32-AS$4)</f>
        <v>0</v>
      </c>
      <c r="AS32" s="41">
        <f>AO32+AR32</f>
        <v>0</v>
      </c>
      <c r="AT32" s="41">
        <f>MAX(0,MIN(AR32,AS32-$C32))</f>
        <v>0</v>
      </c>
    </row>
    <row r="33">
      <c r="A33" s="40" t="n">
        <v>27</v>
      </c>
      <c r="B33" s="40" t="str">
        <f>CHOOSE(MONTH(EDATE('4 Дългове'!$D$20,A33-1)),"януари","февруари","март","април","май","юни","юли","август","септември","октомври","ноември","декември")&amp;" "&amp;YEAR(EDATE('4 Дългове'!$D$20,A33-1))&amp;" г."</f>
        <v>януари 2029 г.</v>
      </c>
      <c r="C33" s="41">
        <f>$C$4-(G33+K33+O33+S33+W33+AA33+AE33+AI33+AM33+AQ33)+(H33+L33+P33+T33+X33+AB33+AF33+AJ33+AN33+AR33)</f>
        <v>470</v>
      </c>
      <c r="D33" s="41">
        <f>(G33+K33+O33+S33+W33+AA33+AE33+AI33+AM33+AQ33)-(J32+N32+R32+V32+Z32+AD32+AH32+AL32+AP32+AT32)</f>
        <v>0</v>
      </c>
      <c r="E33" s="41">
        <f>J33+N33+R33+V33+Z33+AD33+AH33+AL33+AP33+AT33</f>
        <v>0</v>
      </c>
      <c r="F33" s="40" t="str">
        <f>IF(AND(E33&lt;0.005,E32&gt;=0.005),A33,"")</f>
        <v/>
      </c>
      <c r="G33" s="41">
        <f>J32*(1+H$4/12)</f>
        <v>0</v>
      </c>
      <c r="H33" s="41">
        <f>MAX(0,G33-I$4)</f>
        <v>0</v>
      </c>
      <c r="I33" s="41">
        <f>H33</f>
        <v>0</v>
      </c>
      <c r="J33" s="41">
        <f>MAX(0,MIN(H33,I33-$C33))</f>
        <v>0</v>
      </c>
      <c r="K33" s="41">
        <f>N32*(1+L$4/12)</f>
        <v>0</v>
      </c>
      <c r="L33" s="41">
        <f>MAX(0,K33-M$4)</f>
        <v>0</v>
      </c>
      <c r="M33" s="41">
        <f>I33+L33</f>
        <v>0</v>
      </c>
      <c r="N33" s="41">
        <f>MAX(0,MIN(L33,M33-$C33))</f>
        <v>0</v>
      </c>
      <c r="O33" s="41">
        <f>R32*(1+P$4/12)</f>
        <v>0</v>
      </c>
      <c r="P33" s="41">
        <f>MAX(0,O33-Q$4)</f>
        <v>0</v>
      </c>
      <c r="Q33" s="41">
        <f>M33+P33</f>
        <v>0</v>
      </c>
      <c r="R33" s="41">
        <f>MAX(0,MIN(P33,Q33-$C33))</f>
        <v>0</v>
      </c>
      <c r="S33" s="41">
        <f>V32*(1+T$4/12)</f>
        <v>0</v>
      </c>
      <c r="T33" s="41">
        <f>MAX(0,S33-U$4)</f>
        <v>0</v>
      </c>
      <c r="U33" s="41">
        <f>Q33+T33</f>
        <v>0</v>
      </c>
      <c r="V33" s="41">
        <f>MAX(0,MIN(T33,U33-$C33))</f>
        <v>0</v>
      </c>
      <c r="W33" s="41">
        <f>Z32*(1+X$4/12)</f>
        <v>0</v>
      </c>
      <c r="X33" s="41">
        <f>MAX(0,W33-Y$4)</f>
        <v>0</v>
      </c>
      <c r="Y33" s="41">
        <f>U33+X33</f>
        <v>0</v>
      </c>
      <c r="Z33" s="41">
        <f>MAX(0,MIN(X33,Y33-$C33))</f>
        <v>0</v>
      </c>
      <c r="AA33" s="41">
        <f>AD32*(1+AB$4/12)</f>
        <v>0</v>
      </c>
      <c r="AB33" s="41">
        <f>MAX(0,AA33-AC$4)</f>
        <v>0</v>
      </c>
      <c r="AC33" s="41">
        <f>Y33+AB33</f>
        <v>0</v>
      </c>
      <c r="AD33" s="41">
        <f>MAX(0,MIN(AB33,AC33-$C33))</f>
        <v>0</v>
      </c>
      <c r="AE33" s="41">
        <f>AH32*(1+AF$4/12)</f>
        <v>0</v>
      </c>
      <c r="AF33" s="41">
        <f>MAX(0,AE33-AG$4)</f>
        <v>0</v>
      </c>
      <c r="AG33" s="41">
        <f>AC33+AF33</f>
        <v>0</v>
      </c>
      <c r="AH33" s="41">
        <f>MAX(0,MIN(AF33,AG33-$C33))</f>
        <v>0</v>
      </c>
      <c r="AI33" s="41">
        <f>AL32*(1+AJ$4/12)</f>
        <v>0</v>
      </c>
      <c r="AJ33" s="41">
        <f>MAX(0,AI33-AK$4)</f>
        <v>0</v>
      </c>
      <c r="AK33" s="41">
        <f>AG33+AJ33</f>
        <v>0</v>
      </c>
      <c r="AL33" s="41">
        <f>MAX(0,MIN(AJ33,AK33-$C33))</f>
        <v>0</v>
      </c>
      <c r="AM33" s="41">
        <f>AP32*(1+AN$4/12)</f>
        <v>0</v>
      </c>
      <c r="AN33" s="41">
        <f>MAX(0,AM33-AO$4)</f>
        <v>0</v>
      </c>
      <c r="AO33" s="41">
        <f>AK33+AN33</f>
        <v>0</v>
      </c>
      <c r="AP33" s="41">
        <f>MAX(0,MIN(AN33,AO33-$C33))</f>
        <v>0</v>
      </c>
      <c r="AQ33" s="41">
        <f>AT32*(1+AR$4/12)</f>
        <v>0</v>
      </c>
      <c r="AR33" s="41">
        <f>MAX(0,AQ33-AS$4)</f>
        <v>0</v>
      </c>
      <c r="AS33" s="41">
        <f>AO33+AR33</f>
        <v>0</v>
      </c>
      <c r="AT33" s="41">
        <f>MAX(0,MIN(AR33,AS33-$C33))</f>
        <v>0</v>
      </c>
    </row>
    <row r="34">
      <c r="A34" s="40" t="n">
        <v>28</v>
      </c>
      <c r="B34" s="40" t="str">
        <f>CHOOSE(MONTH(EDATE('4 Дългове'!$D$20,A34-1)),"януари","февруари","март","април","май","юни","юли","август","септември","октомври","ноември","декември")&amp;" "&amp;YEAR(EDATE('4 Дългове'!$D$20,A34-1))&amp;" г."</f>
        <v>февруари 2029 г.</v>
      </c>
      <c r="C34" s="41">
        <f>$C$4-(G34+K34+O34+S34+W34+AA34+AE34+AI34+AM34+AQ34)+(H34+L34+P34+T34+X34+AB34+AF34+AJ34+AN34+AR34)</f>
        <v>470</v>
      </c>
      <c r="D34" s="41">
        <f>(G34+K34+O34+S34+W34+AA34+AE34+AI34+AM34+AQ34)-(J33+N33+R33+V33+Z33+AD33+AH33+AL33+AP33+AT33)</f>
        <v>0</v>
      </c>
      <c r="E34" s="41">
        <f>J34+N34+R34+V34+Z34+AD34+AH34+AL34+AP34+AT34</f>
        <v>0</v>
      </c>
      <c r="F34" s="40" t="str">
        <f>IF(AND(E34&lt;0.005,E33&gt;=0.005),A34,"")</f>
        <v/>
      </c>
      <c r="G34" s="41">
        <f>J33*(1+H$4/12)</f>
        <v>0</v>
      </c>
      <c r="H34" s="41">
        <f>MAX(0,G34-I$4)</f>
        <v>0</v>
      </c>
      <c r="I34" s="41">
        <f>H34</f>
        <v>0</v>
      </c>
      <c r="J34" s="41">
        <f>MAX(0,MIN(H34,I34-$C34))</f>
        <v>0</v>
      </c>
      <c r="K34" s="41">
        <f>N33*(1+L$4/12)</f>
        <v>0</v>
      </c>
      <c r="L34" s="41">
        <f>MAX(0,K34-M$4)</f>
        <v>0</v>
      </c>
      <c r="M34" s="41">
        <f>I34+L34</f>
        <v>0</v>
      </c>
      <c r="N34" s="41">
        <f>MAX(0,MIN(L34,M34-$C34))</f>
        <v>0</v>
      </c>
      <c r="O34" s="41">
        <f>R33*(1+P$4/12)</f>
        <v>0</v>
      </c>
      <c r="P34" s="41">
        <f>MAX(0,O34-Q$4)</f>
        <v>0</v>
      </c>
      <c r="Q34" s="41">
        <f>M34+P34</f>
        <v>0</v>
      </c>
      <c r="R34" s="41">
        <f>MAX(0,MIN(P34,Q34-$C34))</f>
        <v>0</v>
      </c>
      <c r="S34" s="41">
        <f>V33*(1+T$4/12)</f>
        <v>0</v>
      </c>
      <c r="T34" s="41">
        <f>MAX(0,S34-U$4)</f>
        <v>0</v>
      </c>
      <c r="U34" s="41">
        <f>Q34+T34</f>
        <v>0</v>
      </c>
      <c r="V34" s="41">
        <f>MAX(0,MIN(T34,U34-$C34))</f>
        <v>0</v>
      </c>
      <c r="W34" s="41">
        <f>Z33*(1+X$4/12)</f>
        <v>0</v>
      </c>
      <c r="X34" s="41">
        <f>MAX(0,W34-Y$4)</f>
        <v>0</v>
      </c>
      <c r="Y34" s="41">
        <f>U34+X34</f>
        <v>0</v>
      </c>
      <c r="Z34" s="41">
        <f>MAX(0,MIN(X34,Y34-$C34))</f>
        <v>0</v>
      </c>
      <c r="AA34" s="41">
        <f>AD33*(1+AB$4/12)</f>
        <v>0</v>
      </c>
      <c r="AB34" s="41">
        <f>MAX(0,AA34-AC$4)</f>
        <v>0</v>
      </c>
      <c r="AC34" s="41">
        <f>Y34+AB34</f>
        <v>0</v>
      </c>
      <c r="AD34" s="41">
        <f>MAX(0,MIN(AB34,AC34-$C34))</f>
        <v>0</v>
      </c>
      <c r="AE34" s="41">
        <f>AH33*(1+AF$4/12)</f>
        <v>0</v>
      </c>
      <c r="AF34" s="41">
        <f>MAX(0,AE34-AG$4)</f>
        <v>0</v>
      </c>
      <c r="AG34" s="41">
        <f>AC34+AF34</f>
        <v>0</v>
      </c>
      <c r="AH34" s="41">
        <f>MAX(0,MIN(AF34,AG34-$C34))</f>
        <v>0</v>
      </c>
      <c r="AI34" s="41">
        <f>AL33*(1+AJ$4/12)</f>
        <v>0</v>
      </c>
      <c r="AJ34" s="41">
        <f>MAX(0,AI34-AK$4)</f>
        <v>0</v>
      </c>
      <c r="AK34" s="41">
        <f>AG34+AJ34</f>
        <v>0</v>
      </c>
      <c r="AL34" s="41">
        <f>MAX(0,MIN(AJ34,AK34-$C34))</f>
        <v>0</v>
      </c>
      <c r="AM34" s="41">
        <f>AP33*(1+AN$4/12)</f>
        <v>0</v>
      </c>
      <c r="AN34" s="41">
        <f>MAX(0,AM34-AO$4)</f>
        <v>0</v>
      </c>
      <c r="AO34" s="41">
        <f>AK34+AN34</f>
        <v>0</v>
      </c>
      <c r="AP34" s="41">
        <f>MAX(0,MIN(AN34,AO34-$C34))</f>
        <v>0</v>
      </c>
      <c r="AQ34" s="41">
        <f>AT33*(1+AR$4/12)</f>
        <v>0</v>
      </c>
      <c r="AR34" s="41">
        <f>MAX(0,AQ34-AS$4)</f>
        <v>0</v>
      </c>
      <c r="AS34" s="41">
        <f>AO34+AR34</f>
        <v>0</v>
      </c>
      <c r="AT34" s="41">
        <f>MAX(0,MIN(AR34,AS34-$C34))</f>
        <v>0</v>
      </c>
    </row>
    <row r="35">
      <c r="A35" s="40" t="n">
        <v>29</v>
      </c>
      <c r="B35" s="40" t="str">
        <f>CHOOSE(MONTH(EDATE('4 Дългове'!$D$20,A35-1)),"януари","февруари","март","април","май","юни","юли","август","септември","октомври","ноември","декември")&amp;" "&amp;YEAR(EDATE('4 Дългове'!$D$20,A35-1))&amp;" г."</f>
        <v>март 2029 г.</v>
      </c>
      <c r="C35" s="41">
        <f>$C$4-(G35+K35+O35+S35+W35+AA35+AE35+AI35+AM35+AQ35)+(H35+L35+P35+T35+X35+AB35+AF35+AJ35+AN35+AR35)</f>
        <v>470</v>
      </c>
      <c r="D35" s="41">
        <f>(G35+K35+O35+S35+W35+AA35+AE35+AI35+AM35+AQ35)-(J34+N34+R34+V34+Z34+AD34+AH34+AL34+AP34+AT34)</f>
        <v>0</v>
      </c>
      <c r="E35" s="41">
        <f>J35+N35+R35+V35+Z35+AD35+AH35+AL35+AP35+AT35</f>
        <v>0</v>
      </c>
      <c r="F35" s="40" t="str">
        <f>IF(AND(E35&lt;0.005,E34&gt;=0.005),A35,"")</f>
        <v/>
      </c>
      <c r="G35" s="41">
        <f>J34*(1+H$4/12)</f>
        <v>0</v>
      </c>
      <c r="H35" s="41">
        <f>MAX(0,G35-I$4)</f>
        <v>0</v>
      </c>
      <c r="I35" s="41">
        <f>H35</f>
        <v>0</v>
      </c>
      <c r="J35" s="41">
        <f>MAX(0,MIN(H35,I35-$C35))</f>
        <v>0</v>
      </c>
      <c r="K35" s="41">
        <f>N34*(1+L$4/12)</f>
        <v>0</v>
      </c>
      <c r="L35" s="41">
        <f>MAX(0,K35-M$4)</f>
        <v>0</v>
      </c>
      <c r="M35" s="41">
        <f>I35+L35</f>
        <v>0</v>
      </c>
      <c r="N35" s="41">
        <f>MAX(0,MIN(L35,M35-$C35))</f>
        <v>0</v>
      </c>
      <c r="O35" s="41">
        <f>R34*(1+P$4/12)</f>
        <v>0</v>
      </c>
      <c r="P35" s="41">
        <f>MAX(0,O35-Q$4)</f>
        <v>0</v>
      </c>
      <c r="Q35" s="41">
        <f>M35+P35</f>
        <v>0</v>
      </c>
      <c r="R35" s="41">
        <f>MAX(0,MIN(P35,Q35-$C35))</f>
        <v>0</v>
      </c>
      <c r="S35" s="41">
        <f>V34*(1+T$4/12)</f>
        <v>0</v>
      </c>
      <c r="T35" s="41">
        <f>MAX(0,S35-U$4)</f>
        <v>0</v>
      </c>
      <c r="U35" s="41">
        <f>Q35+T35</f>
        <v>0</v>
      </c>
      <c r="V35" s="41">
        <f>MAX(0,MIN(T35,U35-$C35))</f>
        <v>0</v>
      </c>
      <c r="W35" s="41">
        <f>Z34*(1+X$4/12)</f>
        <v>0</v>
      </c>
      <c r="X35" s="41">
        <f>MAX(0,W35-Y$4)</f>
        <v>0</v>
      </c>
      <c r="Y35" s="41">
        <f>U35+X35</f>
        <v>0</v>
      </c>
      <c r="Z35" s="41">
        <f>MAX(0,MIN(X35,Y35-$C35))</f>
        <v>0</v>
      </c>
      <c r="AA35" s="41">
        <f>AD34*(1+AB$4/12)</f>
        <v>0</v>
      </c>
      <c r="AB35" s="41">
        <f>MAX(0,AA35-AC$4)</f>
        <v>0</v>
      </c>
      <c r="AC35" s="41">
        <f>Y35+AB35</f>
        <v>0</v>
      </c>
      <c r="AD35" s="41">
        <f>MAX(0,MIN(AB35,AC35-$C35))</f>
        <v>0</v>
      </c>
      <c r="AE35" s="41">
        <f>AH34*(1+AF$4/12)</f>
        <v>0</v>
      </c>
      <c r="AF35" s="41">
        <f>MAX(0,AE35-AG$4)</f>
        <v>0</v>
      </c>
      <c r="AG35" s="41">
        <f>AC35+AF35</f>
        <v>0</v>
      </c>
      <c r="AH35" s="41">
        <f>MAX(0,MIN(AF35,AG35-$C35))</f>
        <v>0</v>
      </c>
      <c r="AI35" s="41">
        <f>AL34*(1+AJ$4/12)</f>
        <v>0</v>
      </c>
      <c r="AJ35" s="41">
        <f>MAX(0,AI35-AK$4)</f>
        <v>0</v>
      </c>
      <c r="AK35" s="41">
        <f>AG35+AJ35</f>
        <v>0</v>
      </c>
      <c r="AL35" s="41">
        <f>MAX(0,MIN(AJ35,AK35-$C35))</f>
        <v>0</v>
      </c>
      <c r="AM35" s="41">
        <f>AP34*(1+AN$4/12)</f>
        <v>0</v>
      </c>
      <c r="AN35" s="41">
        <f>MAX(0,AM35-AO$4)</f>
        <v>0</v>
      </c>
      <c r="AO35" s="41">
        <f>AK35+AN35</f>
        <v>0</v>
      </c>
      <c r="AP35" s="41">
        <f>MAX(0,MIN(AN35,AO35-$C35))</f>
        <v>0</v>
      </c>
      <c r="AQ35" s="41">
        <f>AT34*(1+AR$4/12)</f>
        <v>0</v>
      </c>
      <c r="AR35" s="41">
        <f>MAX(0,AQ35-AS$4)</f>
        <v>0</v>
      </c>
      <c r="AS35" s="41">
        <f>AO35+AR35</f>
        <v>0</v>
      </c>
      <c r="AT35" s="41">
        <f>MAX(0,MIN(AR35,AS35-$C35))</f>
        <v>0</v>
      </c>
    </row>
    <row r="36">
      <c r="A36" s="40" t="n">
        <v>30</v>
      </c>
      <c r="B36" s="40" t="str">
        <f>CHOOSE(MONTH(EDATE('4 Дългове'!$D$20,A36-1)),"януари","февруари","март","април","май","юни","юли","август","септември","октомври","ноември","декември")&amp;" "&amp;YEAR(EDATE('4 Дългове'!$D$20,A36-1))&amp;" г."</f>
        <v>април 2029 г.</v>
      </c>
      <c r="C36" s="41">
        <f>$C$4-(G36+K36+O36+S36+W36+AA36+AE36+AI36+AM36+AQ36)+(H36+L36+P36+T36+X36+AB36+AF36+AJ36+AN36+AR36)</f>
        <v>470</v>
      </c>
      <c r="D36" s="41">
        <f>(G36+K36+O36+S36+W36+AA36+AE36+AI36+AM36+AQ36)-(J35+N35+R35+V35+Z35+AD35+AH35+AL35+AP35+AT35)</f>
        <v>0</v>
      </c>
      <c r="E36" s="41">
        <f>J36+N36+R36+V36+Z36+AD36+AH36+AL36+AP36+AT36</f>
        <v>0</v>
      </c>
      <c r="F36" s="40" t="str">
        <f>IF(AND(E36&lt;0.005,E35&gt;=0.005),A36,"")</f>
        <v/>
      </c>
      <c r="G36" s="41">
        <f>J35*(1+H$4/12)</f>
        <v>0</v>
      </c>
      <c r="H36" s="41">
        <f>MAX(0,G36-I$4)</f>
        <v>0</v>
      </c>
      <c r="I36" s="41">
        <f>H36</f>
        <v>0</v>
      </c>
      <c r="J36" s="41">
        <f>MAX(0,MIN(H36,I36-$C36))</f>
        <v>0</v>
      </c>
      <c r="K36" s="41">
        <f>N35*(1+L$4/12)</f>
        <v>0</v>
      </c>
      <c r="L36" s="41">
        <f>MAX(0,K36-M$4)</f>
        <v>0</v>
      </c>
      <c r="M36" s="41">
        <f>I36+L36</f>
        <v>0</v>
      </c>
      <c r="N36" s="41">
        <f>MAX(0,MIN(L36,M36-$C36))</f>
        <v>0</v>
      </c>
      <c r="O36" s="41">
        <f>R35*(1+P$4/12)</f>
        <v>0</v>
      </c>
      <c r="P36" s="41">
        <f>MAX(0,O36-Q$4)</f>
        <v>0</v>
      </c>
      <c r="Q36" s="41">
        <f>M36+P36</f>
        <v>0</v>
      </c>
      <c r="R36" s="41">
        <f>MAX(0,MIN(P36,Q36-$C36))</f>
        <v>0</v>
      </c>
      <c r="S36" s="41">
        <f>V35*(1+T$4/12)</f>
        <v>0</v>
      </c>
      <c r="T36" s="41">
        <f>MAX(0,S36-U$4)</f>
        <v>0</v>
      </c>
      <c r="U36" s="41">
        <f>Q36+T36</f>
        <v>0</v>
      </c>
      <c r="V36" s="41">
        <f>MAX(0,MIN(T36,U36-$C36))</f>
        <v>0</v>
      </c>
      <c r="W36" s="41">
        <f>Z35*(1+X$4/12)</f>
        <v>0</v>
      </c>
      <c r="X36" s="41">
        <f>MAX(0,W36-Y$4)</f>
        <v>0</v>
      </c>
      <c r="Y36" s="41">
        <f>U36+X36</f>
        <v>0</v>
      </c>
      <c r="Z36" s="41">
        <f>MAX(0,MIN(X36,Y36-$C36))</f>
        <v>0</v>
      </c>
      <c r="AA36" s="41">
        <f>AD35*(1+AB$4/12)</f>
        <v>0</v>
      </c>
      <c r="AB36" s="41">
        <f>MAX(0,AA36-AC$4)</f>
        <v>0</v>
      </c>
      <c r="AC36" s="41">
        <f>Y36+AB36</f>
        <v>0</v>
      </c>
      <c r="AD36" s="41">
        <f>MAX(0,MIN(AB36,AC36-$C36))</f>
        <v>0</v>
      </c>
      <c r="AE36" s="41">
        <f>AH35*(1+AF$4/12)</f>
        <v>0</v>
      </c>
      <c r="AF36" s="41">
        <f>MAX(0,AE36-AG$4)</f>
        <v>0</v>
      </c>
      <c r="AG36" s="41">
        <f>AC36+AF36</f>
        <v>0</v>
      </c>
      <c r="AH36" s="41">
        <f>MAX(0,MIN(AF36,AG36-$C36))</f>
        <v>0</v>
      </c>
      <c r="AI36" s="41">
        <f>AL35*(1+AJ$4/12)</f>
        <v>0</v>
      </c>
      <c r="AJ36" s="41">
        <f>MAX(0,AI36-AK$4)</f>
        <v>0</v>
      </c>
      <c r="AK36" s="41">
        <f>AG36+AJ36</f>
        <v>0</v>
      </c>
      <c r="AL36" s="41">
        <f>MAX(0,MIN(AJ36,AK36-$C36))</f>
        <v>0</v>
      </c>
      <c r="AM36" s="41">
        <f>AP35*(1+AN$4/12)</f>
        <v>0</v>
      </c>
      <c r="AN36" s="41">
        <f>MAX(0,AM36-AO$4)</f>
        <v>0</v>
      </c>
      <c r="AO36" s="41">
        <f>AK36+AN36</f>
        <v>0</v>
      </c>
      <c r="AP36" s="41">
        <f>MAX(0,MIN(AN36,AO36-$C36))</f>
        <v>0</v>
      </c>
      <c r="AQ36" s="41">
        <f>AT35*(1+AR$4/12)</f>
        <v>0</v>
      </c>
      <c r="AR36" s="41">
        <f>MAX(0,AQ36-AS$4)</f>
        <v>0</v>
      </c>
      <c r="AS36" s="41">
        <f>AO36+AR36</f>
        <v>0</v>
      </c>
      <c r="AT36" s="41">
        <f>MAX(0,MIN(AR36,AS36-$C36))</f>
        <v>0</v>
      </c>
    </row>
    <row r="37">
      <c r="A37" s="40" t="n">
        <v>31</v>
      </c>
      <c r="B37" s="40" t="str">
        <f>CHOOSE(MONTH(EDATE('4 Дългове'!$D$20,A37-1)),"януари","февруари","март","април","май","юни","юли","август","септември","октомври","ноември","декември")&amp;" "&amp;YEAR(EDATE('4 Дългове'!$D$20,A37-1))&amp;" г."</f>
        <v>май 2029 г.</v>
      </c>
      <c r="C37" s="41">
        <f>$C$4-(G37+K37+O37+S37+W37+AA37+AE37+AI37+AM37+AQ37)+(H37+L37+P37+T37+X37+AB37+AF37+AJ37+AN37+AR37)</f>
        <v>470</v>
      </c>
      <c r="D37" s="41">
        <f>(G37+K37+O37+S37+W37+AA37+AE37+AI37+AM37+AQ37)-(J36+N36+R36+V36+Z36+AD36+AH36+AL36+AP36+AT36)</f>
        <v>0</v>
      </c>
      <c r="E37" s="41">
        <f>J37+N37+R37+V37+Z37+AD37+AH37+AL37+AP37+AT37</f>
        <v>0</v>
      </c>
      <c r="F37" s="40" t="str">
        <f>IF(AND(E37&lt;0.005,E36&gt;=0.005),A37,"")</f>
        <v/>
      </c>
      <c r="G37" s="41">
        <f>J36*(1+H$4/12)</f>
        <v>0</v>
      </c>
      <c r="H37" s="41">
        <f>MAX(0,G37-I$4)</f>
        <v>0</v>
      </c>
      <c r="I37" s="41">
        <f>H37</f>
        <v>0</v>
      </c>
      <c r="J37" s="41">
        <f>MAX(0,MIN(H37,I37-$C37))</f>
        <v>0</v>
      </c>
      <c r="K37" s="41">
        <f>N36*(1+L$4/12)</f>
        <v>0</v>
      </c>
      <c r="L37" s="41">
        <f>MAX(0,K37-M$4)</f>
        <v>0</v>
      </c>
      <c r="M37" s="41">
        <f>I37+L37</f>
        <v>0</v>
      </c>
      <c r="N37" s="41">
        <f>MAX(0,MIN(L37,M37-$C37))</f>
        <v>0</v>
      </c>
      <c r="O37" s="41">
        <f>R36*(1+P$4/12)</f>
        <v>0</v>
      </c>
      <c r="P37" s="41">
        <f>MAX(0,O37-Q$4)</f>
        <v>0</v>
      </c>
      <c r="Q37" s="41">
        <f>M37+P37</f>
        <v>0</v>
      </c>
      <c r="R37" s="41">
        <f>MAX(0,MIN(P37,Q37-$C37))</f>
        <v>0</v>
      </c>
      <c r="S37" s="41">
        <f>V36*(1+T$4/12)</f>
        <v>0</v>
      </c>
      <c r="T37" s="41">
        <f>MAX(0,S37-U$4)</f>
        <v>0</v>
      </c>
      <c r="U37" s="41">
        <f>Q37+T37</f>
        <v>0</v>
      </c>
      <c r="V37" s="41">
        <f>MAX(0,MIN(T37,U37-$C37))</f>
        <v>0</v>
      </c>
      <c r="W37" s="41">
        <f>Z36*(1+X$4/12)</f>
        <v>0</v>
      </c>
      <c r="X37" s="41">
        <f>MAX(0,W37-Y$4)</f>
        <v>0</v>
      </c>
      <c r="Y37" s="41">
        <f>U37+X37</f>
        <v>0</v>
      </c>
      <c r="Z37" s="41">
        <f>MAX(0,MIN(X37,Y37-$C37))</f>
        <v>0</v>
      </c>
      <c r="AA37" s="41">
        <f>AD36*(1+AB$4/12)</f>
        <v>0</v>
      </c>
      <c r="AB37" s="41">
        <f>MAX(0,AA37-AC$4)</f>
        <v>0</v>
      </c>
      <c r="AC37" s="41">
        <f>Y37+AB37</f>
        <v>0</v>
      </c>
      <c r="AD37" s="41">
        <f>MAX(0,MIN(AB37,AC37-$C37))</f>
        <v>0</v>
      </c>
      <c r="AE37" s="41">
        <f>AH36*(1+AF$4/12)</f>
        <v>0</v>
      </c>
      <c r="AF37" s="41">
        <f>MAX(0,AE37-AG$4)</f>
        <v>0</v>
      </c>
      <c r="AG37" s="41">
        <f>AC37+AF37</f>
        <v>0</v>
      </c>
      <c r="AH37" s="41">
        <f>MAX(0,MIN(AF37,AG37-$C37))</f>
        <v>0</v>
      </c>
      <c r="AI37" s="41">
        <f>AL36*(1+AJ$4/12)</f>
        <v>0</v>
      </c>
      <c r="AJ37" s="41">
        <f>MAX(0,AI37-AK$4)</f>
        <v>0</v>
      </c>
      <c r="AK37" s="41">
        <f>AG37+AJ37</f>
        <v>0</v>
      </c>
      <c r="AL37" s="41">
        <f>MAX(0,MIN(AJ37,AK37-$C37))</f>
        <v>0</v>
      </c>
      <c r="AM37" s="41">
        <f>AP36*(1+AN$4/12)</f>
        <v>0</v>
      </c>
      <c r="AN37" s="41">
        <f>MAX(0,AM37-AO$4)</f>
        <v>0</v>
      </c>
      <c r="AO37" s="41">
        <f>AK37+AN37</f>
        <v>0</v>
      </c>
      <c r="AP37" s="41">
        <f>MAX(0,MIN(AN37,AO37-$C37))</f>
        <v>0</v>
      </c>
      <c r="AQ37" s="41">
        <f>AT36*(1+AR$4/12)</f>
        <v>0</v>
      </c>
      <c r="AR37" s="41">
        <f>MAX(0,AQ37-AS$4)</f>
        <v>0</v>
      </c>
      <c r="AS37" s="41">
        <f>AO37+AR37</f>
        <v>0</v>
      </c>
      <c r="AT37" s="41">
        <f>MAX(0,MIN(AR37,AS37-$C37))</f>
        <v>0</v>
      </c>
    </row>
    <row r="38">
      <c r="A38" s="40" t="n">
        <v>32</v>
      </c>
      <c r="B38" s="40" t="str">
        <f>CHOOSE(MONTH(EDATE('4 Дългове'!$D$20,A38-1)),"януари","февруари","март","април","май","юни","юли","август","септември","октомври","ноември","декември")&amp;" "&amp;YEAR(EDATE('4 Дългове'!$D$20,A38-1))&amp;" г."</f>
        <v>юни 2029 г.</v>
      </c>
      <c r="C38" s="41">
        <f>$C$4-(G38+K38+O38+S38+W38+AA38+AE38+AI38+AM38+AQ38)+(H38+L38+P38+T38+X38+AB38+AF38+AJ38+AN38+AR38)</f>
        <v>470</v>
      </c>
      <c r="D38" s="41">
        <f>(G38+K38+O38+S38+W38+AA38+AE38+AI38+AM38+AQ38)-(J37+N37+R37+V37+Z37+AD37+AH37+AL37+AP37+AT37)</f>
        <v>0</v>
      </c>
      <c r="E38" s="41">
        <f>J38+N38+R38+V38+Z38+AD38+AH38+AL38+AP38+AT38</f>
        <v>0</v>
      </c>
      <c r="F38" s="40" t="str">
        <f>IF(AND(E38&lt;0.005,E37&gt;=0.005),A38,"")</f>
        <v/>
      </c>
      <c r="G38" s="41">
        <f>J37*(1+H$4/12)</f>
        <v>0</v>
      </c>
      <c r="H38" s="41">
        <f>MAX(0,G38-I$4)</f>
        <v>0</v>
      </c>
      <c r="I38" s="41">
        <f>H38</f>
        <v>0</v>
      </c>
      <c r="J38" s="41">
        <f>MAX(0,MIN(H38,I38-$C38))</f>
        <v>0</v>
      </c>
      <c r="K38" s="41">
        <f>N37*(1+L$4/12)</f>
        <v>0</v>
      </c>
      <c r="L38" s="41">
        <f>MAX(0,K38-M$4)</f>
        <v>0</v>
      </c>
      <c r="M38" s="41">
        <f>I38+L38</f>
        <v>0</v>
      </c>
      <c r="N38" s="41">
        <f>MAX(0,MIN(L38,M38-$C38))</f>
        <v>0</v>
      </c>
      <c r="O38" s="41">
        <f>R37*(1+P$4/12)</f>
        <v>0</v>
      </c>
      <c r="P38" s="41">
        <f>MAX(0,O38-Q$4)</f>
        <v>0</v>
      </c>
      <c r="Q38" s="41">
        <f>M38+P38</f>
        <v>0</v>
      </c>
      <c r="R38" s="41">
        <f>MAX(0,MIN(P38,Q38-$C38))</f>
        <v>0</v>
      </c>
      <c r="S38" s="41">
        <f>V37*(1+T$4/12)</f>
        <v>0</v>
      </c>
      <c r="T38" s="41">
        <f>MAX(0,S38-U$4)</f>
        <v>0</v>
      </c>
      <c r="U38" s="41">
        <f>Q38+T38</f>
        <v>0</v>
      </c>
      <c r="V38" s="41">
        <f>MAX(0,MIN(T38,U38-$C38))</f>
        <v>0</v>
      </c>
      <c r="W38" s="41">
        <f>Z37*(1+X$4/12)</f>
        <v>0</v>
      </c>
      <c r="X38" s="41">
        <f>MAX(0,W38-Y$4)</f>
        <v>0</v>
      </c>
      <c r="Y38" s="41">
        <f>U38+X38</f>
        <v>0</v>
      </c>
      <c r="Z38" s="41">
        <f>MAX(0,MIN(X38,Y38-$C38))</f>
        <v>0</v>
      </c>
      <c r="AA38" s="41">
        <f>AD37*(1+AB$4/12)</f>
        <v>0</v>
      </c>
      <c r="AB38" s="41">
        <f>MAX(0,AA38-AC$4)</f>
        <v>0</v>
      </c>
      <c r="AC38" s="41">
        <f>Y38+AB38</f>
        <v>0</v>
      </c>
      <c r="AD38" s="41">
        <f>MAX(0,MIN(AB38,AC38-$C38))</f>
        <v>0</v>
      </c>
      <c r="AE38" s="41">
        <f>AH37*(1+AF$4/12)</f>
        <v>0</v>
      </c>
      <c r="AF38" s="41">
        <f>MAX(0,AE38-AG$4)</f>
        <v>0</v>
      </c>
      <c r="AG38" s="41">
        <f>AC38+AF38</f>
        <v>0</v>
      </c>
      <c r="AH38" s="41">
        <f>MAX(0,MIN(AF38,AG38-$C38))</f>
        <v>0</v>
      </c>
      <c r="AI38" s="41">
        <f>AL37*(1+AJ$4/12)</f>
        <v>0</v>
      </c>
      <c r="AJ38" s="41">
        <f>MAX(0,AI38-AK$4)</f>
        <v>0</v>
      </c>
      <c r="AK38" s="41">
        <f>AG38+AJ38</f>
        <v>0</v>
      </c>
      <c r="AL38" s="41">
        <f>MAX(0,MIN(AJ38,AK38-$C38))</f>
        <v>0</v>
      </c>
      <c r="AM38" s="41">
        <f>AP37*(1+AN$4/12)</f>
        <v>0</v>
      </c>
      <c r="AN38" s="41">
        <f>MAX(0,AM38-AO$4)</f>
        <v>0</v>
      </c>
      <c r="AO38" s="41">
        <f>AK38+AN38</f>
        <v>0</v>
      </c>
      <c r="AP38" s="41">
        <f>MAX(0,MIN(AN38,AO38-$C38))</f>
        <v>0</v>
      </c>
      <c r="AQ38" s="41">
        <f>AT37*(1+AR$4/12)</f>
        <v>0</v>
      </c>
      <c r="AR38" s="41">
        <f>MAX(0,AQ38-AS$4)</f>
        <v>0</v>
      </c>
      <c r="AS38" s="41">
        <f>AO38+AR38</f>
        <v>0</v>
      </c>
      <c r="AT38" s="41">
        <f>MAX(0,MIN(AR38,AS38-$C38))</f>
        <v>0</v>
      </c>
    </row>
    <row r="39">
      <c r="A39" s="40" t="n">
        <v>33</v>
      </c>
      <c r="B39" s="40" t="str">
        <f>CHOOSE(MONTH(EDATE('4 Дългове'!$D$20,A39-1)),"януари","февруари","март","април","май","юни","юли","август","септември","октомври","ноември","декември")&amp;" "&amp;YEAR(EDATE('4 Дългове'!$D$20,A39-1))&amp;" г."</f>
        <v>юли 2029 г.</v>
      </c>
      <c r="C39" s="41">
        <f>$C$4-(G39+K39+O39+S39+W39+AA39+AE39+AI39+AM39+AQ39)+(H39+L39+P39+T39+X39+AB39+AF39+AJ39+AN39+AR39)</f>
        <v>470</v>
      </c>
      <c r="D39" s="41">
        <f>(G39+K39+O39+S39+W39+AA39+AE39+AI39+AM39+AQ39)-(J38+N38+R38+V38+Z38+AD38+AH38+AL38+AP38+AT38)</f>
        <v>0</v>
      </c>
      <c r="E39" s="41">
        <f>J39+N39+R39+V39+Z39+AD39+AH39+AL39+AP39+AT39</f>
        <v>0</v>
      </c>
      <c r="F39" s="40" t="str">
        <f>IF(AND(E39&lt;0.005,E38&gt;=0.005),A39,"")</f>
        <v/>
      </c>
      <c r="G39" s="41">
        <f>J38*(1+H$4/12)</f>
        <v>0</v>
      </c>
      <c r="H39" s="41">
        <f>MAX(0,G39-I$4)</f>
        <v>0</v>
      </c>
      <c r="I39" s="41">
        <f>H39</f>
        <v>0</v>
      </c>
      <c r="J39" s="41">
        <f>MAX(0,MIN(H39,I39-$C39))</f>
        <v>0</v>
      </c>
      <c r="K39" s="41">
        <f>N38*(1+L$4/12)</f>
        <v>0</v>
      </c>
      <c r="L39" s="41">
        <f>MAX(0,K39-M$4)</f>
        <v>0</v>
      </c>
      <c r="M39" s="41">
        <f>I39+L39</f>
        <v>0</v>
      </c>
      <c r="N39" s="41">
        <f>MAX(0,MIN(L39,M39-$C39))</f>
        <v>0</v>
      </c>
      <c r="O39" s="41">
        <f>R38*(1+P$4/12)</f>
        <v>0</v>
      </c>
      <c r="P39" s="41">
        <f>MAX(0,O39-Q$4)</f>
        <v>0</v>
      </c>
      <c r="Q39" s="41">
        <f>M39+P39</f>
        <v>0</v>
      </c>
      <c r="R39" s="41">
        <f>MAX(0,MIN(P39,Q39-$C39))</f>
        <v>0</v>
      </c>
      <c r="S39" s="41">
        <f>V38*(1+T$4/12)</f>
        <v>0</v>
      </c>
      <c r="T39" s="41">
        <f>MAX(0,S39-U$4)</f>
        <v>0</v>
      </c>
      <c r="U39" s="41">
        <f>Q39+T39</f>
        <v>0</v>
      </c>
      <c r="V39" s="41">
        <f>MAX(0,MIN(T39,U39-$C39))</f>
        <v>0</v>
      </c>
      <c r="W39" s="41">
        <f>Z38*(1+X$4/12)</f>
        <v>0</v>
      </c>
      <c r="X39" s="41">
        <f>MAX(0,W39-Y$4)</f>
        <v>0</v>
      </c>
      <c r="Y39" s="41">
        <f>U39+X39</f>
        <v>0</v>
      </c>
      <c r="Z39" s="41">
        <f>MAX(0,MIN(X39,Y39-$C39))</f>
        <v>0</v>
      </c>
      <c r="AA39" s="41">
        <f>AD38*(1+AB$4/12)</f>
        <v>0</v>
      </c>
      <c r="AB39" s="41">
        <f>MAX(0,AA39-AC$4)</f>
        <v>0</v>
      </c>
      <c r="AC39" s="41">
        <f>Y39+AB39</f>
        <v>0</v>
      </c>
      <c r="AD39" s="41">
        <f>MAX(0,MIN(AB39,AC39-$C39))</f>
        <v>0</v>
      </c>
      <c r="AE39" s="41">
        <f>AH38*(1+AF$4/12)</f>
        <v>0</v>
      </c>
      <c r="AF39" s="41">
        <f>MAX(0,AE39-AG$4)</f>
        <v>0</v>
      </c>
      <c r="AG39" s="41">
        <f>AC39+AF39</f>
        <v>0</v>
      </c>
      <c r="AH39" s="41">
        <f>MAX(0,MIN(AF39,AG39-$C39))</f>
        <v>0</v>
      </c>
      <c r="AI39" s="41">
        <f>AL38*(1+AJ$4/12)</f>
        <v>0</v>
      </c>
      <c r="AJ39" s="41">
        <f>MAX(0,AI39-AK$4)</f>
        <v>0</v>
      </c>
      <c r="AK39" s="41">
        <f>AG39+AJ39</f>
        <v>0</v>
      </c>
      <c r="AL39" s="41">
        <f>MAX(0,MIN(AJ39,AK39-$C39))</f>
        <v>0</v>
      </c>
      <c r="AM39" s="41">
        <f>AP38*(1+AN$4/12)</f>
        <v>0</v>
      </c>
      <c r="AN39" s="41">
        <f>MAX(0,AM39-AO$4)</f>
        <v>0</v>
      </c>
      <c r="AO39" s="41">
        <f>AK39+AN39</f>
        <v>0</v>
      </c>
      <c r="AP39" s="41">
        <f>MAX(0,MIN(AN39,AO39-$C39))</f>
        <v>0</v>
      </c>
      <c r="AQ39" s="41">
        <f>AT38*(1+AR$4/12)</f>
        <v>0</v>
      </c>
      <c r="AR39" s="41">
        <f>MAX(0,AQ39-AS$4)</f>
        <v>0</v>
      </c>
      <c r="AS39" s="41">
        <f>AO39+AR39</f>
        <v>0</v>
      </c>
      <c r="AT39" s="41">
        <f>MAX(0,MIN(AR39,AS39-$C39))</f>
        <v>0</v>
      </c>
    </row>
    <row r="40">
      <c r="A40" s="40" t="n">
        <v>34</v>
      </c>
      <c r="B40" s="40" t="str">
        <f>CHOOSE(MONTH(EDATE('4 Дългове'!$D$20,A40-1)),"януари","февруари","март","април","май","юни","юли","август","септември","октомври","ноември","декември")&amp;" "&amp;YEAR(EDATE('4 Дългове'!$D$20,A40-1))&amp;" г."</f>
        <v>август 2029 г.</v>
      </c>
      <c r="C40" s="41">
        <f>$C$4-(G40+K40+O40+S40+W40+AA40+AE40+AI40+AM40+AQ40)+(H40+L40+P40+T40+X40+AB40+AF40+AJ40+AN40+AR40)</f>
        <v>470</v>
      </c>
      <c r="D40" s="41">
        <f>(G40+K40+O40+S40+W40+AA40+AE40+AI40+AM40+AQ40)-(J39+N39+R39+V39+Z39+AD39+AH39+AL39+AP39+AT39)</f>
        <v>0</v>
      </c>
      <c r="E40" s="41">
        <f>J40+N40+R40+V40+Z40+AD40+AH40+AL40+AP40+AT40</f>
        <v>0</v>
      </c>
      <c r="F40" s="40" t="str">
        <f>IF(AND(E40&lt;0.005,E39&gt;=0.005),A40,"")</f>
        <v/>
      </c>
      <c r="G40" s="41">
        <f>J39*(1+H$4/12)</f>
        <v>0</v>
      </c>
      <c r="H40" s="41">
        <f>MAX(0,G40-I$4)</f>
        <v>0</v>
      </c>
      <c r="I40" s="41">
        <f>H40</f>
        <v>0</v>
      </c>
      <c r="J40" s="41">
        <f>MAX(0,MIN(H40,I40-$C40))</f>
        <v>0</v>
      </c>
      <c r="K40" s="41">
        <f>N39*(1+L$4/12)</f>
        <v>0</v>
      </c>
      <c r="L40" s="41">
        <f>MAX(0,K40-M$4)</f>
        <v>0</v>
      </c>
      <c r="M40" s="41">
        <f>I40+L40</f>
        <v>0</v>
      </c>
      <c r="N40" s="41">
        <f>MAX(0,MIN(L40,M40-$C40))</f>
        <v>0</v>
      </c>
      <c r="O40" s="41">
        <f>R39*(1+P$4/12)</f>
        <v>0</v>
      </c>
      <c r="P40" s="41">
        <f>MAX(0,O40-Q$4)</f>
        <v>0</v>
      </c>
      <c r="Q40" s="41">
        <f>M40+P40</f>
        <v>0</v>
      </c>
      <c r="R40" s="41">
        <f>MAX(0,MIN(P40,Q40-$C40))</f>
        <v>0</v>
      </c>
      <c r="S40" s="41">
        <f>V39*(1+T$4/12)</f>
        <v>0</v>
      </c>
      <c r="T40" s="41">
        <f>MAX(0,S40-U$4)</f>
        <v>0</v>
      </c>
      <c r="U40" s="41">
        <f>Q40+T40</f>
        <v>0</v>
      </c>
      <c r="V40" s="41">
        <f>MAX(0,MIN(T40,U40-$C40))</f>
        <v>0</v>
      </c>
      <c r="W40" s="41">
        <f>Z39*(1+X$4/12)</f>
        <v>0</v>
      </c>
      <c r="X40" s="41">
        <f>MAX(0,W40-Y$4)</f>
        <v>0</v>
      </c>
      <c r="Y40" s="41">
        <f>U40+X40</f>
        <v>0</v>
      </c>
      <c r="Z40" s="41">
        <f>MAX(0,MIN(X40,Y40-$C40))</f>
        <v>0</v>
      </c>
      <c r="AA40" s="41">
        <f>AD39*(1+AB$4/12)</f>
        <v>0</v>
      </c>
      <c r="AB40" s="41">
        <f>MAX(0,AA40-AC$4)</f>
        <v>0</v>
      </c>
      <c r="AC40" s="41">
        <f>Y40+AB40</f>
        <v>0</v>
      </c>
      <c r="AD40" s="41">
        <f>MAX(0,MIN(AB40,AC40-$C40))</f>
        <v>0</v>
      </c>
      <c r="AE40" s="41">
        <f>AH39*(1+AF$4/12)</f>
        <v>0</v>
      </c>
      <c r="AF40" s="41">
        <f>MAX(0,AE40-AG$4)</f>
        <v>0</v>
      </c>
      <c r="AG40" s="41">
        <f>AC40+AF40</f>
        <v>0</v>
      </c>
      <c r="AH40" s="41">
        <f>MAX(0,MIN(AF40,AG40-$C40))</f>
        <v>0</v>
      </c>
      <c r="AI40" s="41">
        <f>AL39*(1+AJ$4/12)</f>
        <v>0</v>
      </c>
      <c r="AJ40" s="41">
        <f>MAX(0,AI40-AK$4)</f>
        <v>0</v>
      </c>
      <c r="AK40" s="41">
        <f>AG40+AJ40</f>
        <v>0</v>
      </c>
      <c r="AL40" s="41">
        <f>MAX(0,MIN(AJ40,AK40-$C40))</f>
        <v>0</v>
      </c>
      <c r="AM40" s="41">
        <f>AP39*(1+AN$4/12)</f>
        <v>0</v>
      </c>
      <c r="AN40" s="41">
        <f>MAX(0,AM40-AO$4)</f>
        <v>0</v>
      </c>
      <c r="AO40" s="41">
        <f>AK40+AN40</f>
        <v>0</v>
      </c>
      <c r="AP40" s="41">
        <f>MAX(0,MIN(AN40,AO40-$C40))</f>
        <v>0</v>
      </c>
      <c r="AQ40" s="41">
        <f>AT39*(1+AR$4/12)</f>
        <v>0</v>
      </c>
      <c r="AR40" s="41">
        <f>MAX(0,AQ40-AS$4)</f>
        <v>0</v>
      </c>
      <c r="AS40" s="41">
        <f>AO40+AR40</f>
        <v>0</v>
      </c>
      <c r="AT40" s="41">
        <f>MAX(0,MIN(AR40,AS40-$C40))</f>
        <v>0</v>
      </c>
    </row>
    <row r="41">
      <c r="A41" s="40" t="n">
        <v>35</v>
      </c>
      <c r="B41" s="40" t="str">
        <f>CHOOSE(MONTH(EDATE('4 Дългове'!$D$20,A41-1)),"януари","февруари","март","април","май","юни","юли","август","септември","октомври","ноември","декември")&amp;" "&amp;YEAR(EDATE('4 Дългове'!$D$20,A41-1))&amp;" г."</f>
        <v>септември 2029 г.</v>
      </c>
      <c r="C41" s="41">
        <f>$C$4-(G41+K41+O41+S41+W41+AA41+AE41+AI41+AM41+AQ41)+(H41+L41+P41+T41+X41+AB41+AF41+AJ41+AN41+AR41)</f>
        <v>470</v>
      </c>
      <c r="D41" s="41">
        <f>(G41+K41+O41+S41+W41+AA41+AE41+AI41+AM41+AQ41)-(J40+N40+R40+V40+Z40+AD40+AH40+AL40+AP40+AT40)</f>
        <v>0</v>
      </c>
      <c r="E41" s="41">
        <f>J41+N41+R41+V41+Z41+AD41+AH41+AL41+AP41+AT41</f>
        <v>0</v>
      </c>
      <c r="F41" s="40" t="str">
        <f>IF(AND(E41&lt;0.005,E40&gt;=0.005),A41,"")</f>
        <v/>
      </c>
      <c r="G41" s="41">
        <f>J40*(1+H$4/12)</f>
        <v>0</v>
      </c>
      <c r="H41" s="41">
        <f>MAX(0,G41-I$4)</f>
        <v>0</v>
      </c>
      <c r="I41" s="41">
        <f>H41</f>
        <v>0</v>
      </c>
      <c r="J41" s="41">
        <f>MAX(0,MIN(H41,I41-$C41))</f>
        <v>0</v>
      </c>
      <c r="K41" s="41">
        <f>N40*(1+L$4/12)</f>
        <v>0</v>
      </c>
      <c r="L41" s="41">
        <f>MAX(0,K41-M$4)</f>
        <v>0</v>
      </c>
      <c r="M41" s="41">
        <f>I41+L41</f>
        <v>0</v>
      </c>
      <c r="N41" s="41">
        <f>MAX(0,MIN(L41,M41-$C41))</f>
        <v>0</v>
      </c>
      <c r="O41" s="41">
        <f>R40*(1+P$4/12)</f>
        <v>0</v>
      </c>
      <c r="P41" s="41">
        <f>MAX(0,O41-Q$4)</f>
        <v>0</v>
      </c>
      <c r="Q41" s="41">
        <f>M41+P41</f>
        <v>0</v>
      </c>
      <c r="R41" s="41">
        <f>MAX(0,MIN(P41,Q41-$C41))</f>
        <v>0</v>
      </c>
      <c r="S41" s="41">
        <f>V40*(1+T$4/12)</f>
        <v>0</v>
      </c>
      <c r="T41" s="41">
        <f>MAX(0,S41-U$4)</f>
        <v>0</v>
      </c>
      <c r="U41" s="41">
        <f>Q41+T41</f>
        <v>0</v>
      </c>
      <c r="V41" s="41">
        <f>MAX(0,MIN(T41,U41-$C41))</f>
        <v>0</v>
      </c>
      <c r="W41" s="41">
        <f>Z40*(1+X$4/12)</f>
        <v>0</v>
      </c>
      <c r="X41" s="41">
        <f>MAX(0,W41-Y$4)</f>
        <v>0</v>
      </c>
      <c r="Y41" s="41">
        <f>U41+X41</f>
        <v>0</v>
      </c>
      <c r="Z41" s="41">
        <f>MAX(0,MIN(X41,Y41-$C41))</f>
        <v>0</v>
      </c>
      <c r="AA41" s="41">
        <f>AD40*(1+AB$4/12)</f>
        <v>0</v>
      </c>
      <c r="AB41" s="41">
        <f>MAX(0,AA41-AC$4)</f>
        <v>0</v>
      </c>
      <c r="AC41" s="41">
        <f>Y41+AB41</f>
        <v>0</v>
      </c>
      <c r="AD41" s="41">
        <f>MAX(0,MIN(AB41,AC41-$C41))</f>
        <v>0</v>
      </c>
      <c r="AE41" s="41">
        <f>AH40*(1+AF$4/12)</f>
        <v>0</v>
      </c>
      <c r="AF41" s="41">
        <f>MAX(0,AE41-AG$4)</f>
        <v>0</v>
      </c>
      <c r="AG41" s="41">
        <f>AC41+AF41</f>
        <v>0</v>
      </c>
      <c r="AH41" s="41">
        <f>MAX(0,MIN(AF41,AG41-$C41))</f>
        <v>0</v>
      </c>
      <c r="AI41" s="41">
        <f>AL40*(1+AJ$4/12)</f>
        <v>0</v>
      </c>
      <c r="AJ41" s="41">
        <f>MAX(0,AI41-AK$4)</f>
        <v>0</v>
      </c>
      <c r="AK41" s="41">
        <f>AG41+AJ41</f>
        <v>0</v>
      </c>
      <c r="AL41" s="41">
        <f>MAX(0,MIN(AJ41,AK41-$C41))</f>
        <v>0</v>
      </c>
      <c r="AM41" s="41">
        <f>AP40*(1+AN$4/12)</f>
        <v>0</v>
      </c>
      <c r="AN41" s="41">
        <f>MAX(0,AM41-AO$4)</f>
        <v>0</v>
      </c>
      <c r="AO41" s="41">
        <f>AK41+AN41</f>
        <v>0</v>
      </c>
      <c r="AP41" s="41">
        <f>MAX(0,MIN(AN41,AO41-$C41))</f>
        <v>0</v>
      </c>
      <c r="AQ41" s="41">
        <f>AT40*(1+AR$4/12)</f>
        <v>0</v>
      </c>
      <c r="AR41" s="41">
        <f>MAX(0,AQ41-AS$4)</f>
        <v>0</v>
      </c>
      <c r="AS41" s="41">
        <f>AO41+AR41</f>
        <v>0</v>
      </c>
      <c r="AT41" s="41">
        <f>MAX(0,MIN(AR41,AS41-$C41))</f>
        <v>0</v>
      </c>
    </row>
    <row r="42">
      <c r="A42" s="40" t="n">
        <v>36</v>
      </c>
      <c r="B42" s="40" t="str">
        <f>CHOOSE(MONTH(EDATE('4 Дългове'!$D$20,A42-1)),"януари","февруари","март","април","май","юни","юли","август","септември","октомври","ноември","декември")&amp;" "&amp;YEAR(EDATE('4 Дългове'!$D$20,A42-1))&amp;" г."</f>
        <v>октомври 2029 г.</v>
      </c>
      <c r="C42" s="41">
        <f>$C$4-(G42+K42+O42+S42+W42+AA42+AE42+AI42+AM42+AQ42)+(H42+L42+P42+T42+X42+AB42+AF42+AJ42+AN42+AR42)</f>
        <v>470</v>
      </c>
      <c r="D42" s="41">
        <f>(G42+K42+O42+S42+W42+AA42+AE42+AI42+AM42+AQ42)-(J41+N41+R41+V41+Z41+AD41+AH41+AL41+AP41+AT41)</f>
        <v>0</v>
      </c>
      <c r="E42" s="41">
        <f>J42+N42+R42+V42+Z42+AD42+AH42+AL42+AP42+AT42</f>
        <v>0</v>
      </c>
      <c r="F42" s="40" t="str">
        <f>IF(AND(E42&lt;0.005,E41&gt;=0.005),A42,"")</f>
        <v/>
      </c>
      <c r="G42" s="41">
        <f>J41*(1+H$4/12)</f>
        <v>0</v>
      </c>
      <c r="H42" s="41">
        <f>MAX(0,G42-I$4)</f>
        <v>0</v>
      </c>
      <c r="I42" s="41">
        <f>H42</f>
        <v>0</v>
      </c>
      <c r="J42" s="41">
        <f>MAX(0,MIN(H42,I42-$C42))</f>
        <v>0</v>
      </c>
      <c r="K42" s="41">
        <f>N41*(1+L$4/12)</f>
        <v>0</v>
      </c>
      <c r="L42" s="41">
        <f>MAX(0,K42-M$4)</f>
        <v>0</v>
      </c>
      <c r="M42" s="41">
        <f>I42+L42</f>
        <v>0</v>
      </c>
      <c r="N42" s="41">
        <f>MAX(0,MIN(L42,M42-$C42))</f>
        <v>0</v>
      </c>
      <c r="O42" s="41">
        <f>R41*(1+P$4/12)</f>
        <v>0</v>
      </c>
      <c r="P42" s="41">
        <f>MAX(0,O42-Q$4)</f>
        <v>0</v>
      </c>
      <c r="Q42" s="41">
        <f>M42+P42</f>
        <v>0</v>
      </c>
      <c r="R42" s="41">
        <f>MAX(0,MIN(P42,Q42-$C42))</f>
        <v>0</v>
      </c>
      <c r="S42" s="41">
        <f>V41*(1+T$4/12)</f>
        <v>0</v>
      </c>
      <c r="T42" s="41">
        <f>MAX(0,S42-U$4)</f>
        <v>0</v>
      </c>
      <c r="U42" s="41">
        <f>Q42+T42</f>
        <v>0</v>
      </c>
      <c r="V42" s="41">
        <f>MAX(0,MIN(T42,U42-$C42))</f>
        <v>0</v>
      </c>
      <c r="W42" s="41">
        <f>Z41*(1+X$4/12)</f>
        <v>0</v>
      </c>
      <c r="X42" s="41">
        <f>MAX(0,W42-Y$4)</f>
        <v>0</v>
      </c>
      <c r="Y42" s="41">
        <f>U42+X42</f>
        <v>0</v>
      </c>
      <c r="Z42" s="41">
        <f>MAX(0,MIN(X42,Y42-$C42))</f>
        <v>0</v>
      </c>
      <c r="AA42" s="41">
        <f>AD41*(1+AB$4/12)</f>
        <v>0</v>
      </c>
      <c r="AB42" s="41">
        <f>MAX(0,AA42-AC$4)</f>
        <v>0</v>
      </c>
      <c r="AC42" s="41">
        <f>Y42+AB42</f>
        <v>0</v>
      </c>
      <c r="AD42" s="41">
        <f>MAX(0,MIN(AB42,AC42-$C42))</f>
        <v>0</v>
      </c>
      <c r="AE42" s="41">
        <f>AH41*(1+AF$4/12)</f>
        <v>0</v>
      </c>
      <c r="AF42" s="41">
        <f>MAX(0,AE42-AG$4)</f>
        <v>0</v>
      </c>
      <c r="AG42" s="41">
        <f>AC42+AF42</f>
        <v>0</v>
      </c>
      <c r="AH42" s="41">
        <f>MAX(0,MIN(AF42,AG42-$C42))</f>
        <v>0</v>
      </c>
      <c r="AI42" s="41">
        <f>AL41*(1+AJ$4/12)</f>
        <v>0</v>
      </c>
      <c r="AJ42" s="41">
        <f>MAX(0,AI42-AK$4)</f>
        <v>0</v>
      </c>
      <c r="AK42" s="41">
        <f>AG42+AJ42</f>
        <v>0</v>
      </c>
      <c r="AL42" s="41">
        <f>MAX(0,MIN(AJ42,AK42-$C42))</f>
        <v>0</v>
      </c>
      <c r="AM42" s="41">
        <f>AP41*(1+AN$4/12)</f>
        <v>0</v>
      </c>
      <c r="AN42" s="41">
        <f>MAX(0,AM42-AO$4)</f>
        <v>0</v>
      </c>
      <c r="AO42" s="41">
        <f>AK42+AN42</f>
        <v>0</v>
      </c>
      <c r="AP42" s="41">
        <f>MAX(0,MIN(AN42,AO42-$C42))</f>
        <v>0</v>
      </c>
      <c r="AQ42" s="41">
        <f>AT41*(1+AR$4/12)</f>
        <v>0</v>
      </c>
      <c r="AR42" s="41">
        <f>MAX(0,AQ42-AS$4)</f>
        <v>0</v>
      </c>
      <c r="AS42" s="41">
        <f>AO42+AR42</f>
        <v>0</v>
      </c>
      <c r="AT42" s="41">
        <f>MAX(0,MIN(AR42,AS42-$C42))</f>
        <v>0</v>
      </c>
    </row>
    <row r="43">
      <c r="A43" s="40" t="n">
        <v>37</v>
      </c>
      <c r="B43" s="40" t="str">
        <f>CHOOSE(MONTH(EDATE('4 Дългове'!$D$20,A43-1)),"януари","февруари","март","април","май","юни","юли","август","септември","октомври","ноември","декември")&amp;" "&amp;YEAR(EDATE('4 Дългове'!$D$20,A43-1))&amp;" г."</f>
        <v>ноември 2029 г.</v>
      </c>
      <c r="C43" s="41">
        <f>$C$4-(G43+K43+O43+S43+W43+AA43+AE43+AI43+AM43+AQ43)+(H43+L43+P43+T43+X43+AB43+AF43+AJ43+AN43+AR43)</f>
        <v>470</v>
      </c>
      <c r="D43" s="41">
        <f>(G43+K43+O43+S43+W43+AA43+AE43+AI43+AM43+AQ43)-(J42+N42+R42+V42+Z42+AD42+AH42+AL42+AP42+AT42)</f>
        <v>0</v>
      </c>
      <c r="E43" s="41">
        <f>J43+N43+R43+V43+Z43+AD43+AH43+AL43+AP43+AT43</f>
        <v>0</v>
      </c>
      <c r="F43" s="40" t="str">
        <f>IF(AND(E43&lt;0.005,E42&gt;=0.005),A43,"")</f>
        <v/>
      </c>
      <c r="G43" s="41">
        <f>J42*(1+H$4/12)</f>
        <v>0</v>
      </c>
      <c r="H43" s="41">
        <f>MAX(0,G43-I$4)</f>
        <v>0</v>
      </c>
      <c r="I43" s="41">
        <f>H43</f>
        <v>0</v>
      </c>
      <c r="J43" s="41">
        <f>MAX(0,MIN(H43,I43-$C43))</f>
        <v>0</v>
      </c>
      <c r="K43" s="41">
        <f>N42*(1+L$4/12)</f>
        <v>0</v>
      </c>
      <c r="L43" s="41">
        <f>MAX(0,K43-M$4)</f>
        <v>0</v>
      </c>
      <c r="M43" s="41">
        <f>I43+L43</f>
        <v>0</v>
      </c>
      <c r="N43" s="41">
        <f>MAX(0,MIN(L43,M43-$C43))</f>
        <v>0</v>
      </c>
      <c r="O43" s="41">
        <f>R42*(1+P$4/12)</f>
        <v>0</v>
      </c>
      <c r="P43" s="41">
        <f>MAX(0,O43-Q$4)</f>
        <v>0</v>
      </c>
      <c r="Q43" s="41">
        <f>M43+P43</f>
        <v>0</v>
      </c>
      <c r="R43" s="41">
        <f>MAX(0,MIN(P43,Q43-$C43))</f>
        <v>0</v>
      </c>
      <c r="S43" s="41">
        <f>V42*(1+T$4/12)</f>
        <v>0</v>
      </c>
      <c r="T43" s="41">
        <f>MAX(0,S43-U$4)</f>
        <v>0</v>
      </c>
      <c r="U43" s="41">
        <f>Q43+T43</f>
        <v>0</v>
      </c>
      <c r="V43" s="41">
        <f>MAX(0,MIN(T43,U43-$C43))</f>
        <v>0</v>
      </c>
      <c r="W43" s="41">
        <f>Z42*(1+X$4/12)</f>
        <v>0</v>
      </c>
      <c r="X43" s="41">
        <f>MAX(0,W43-Y$4)</f>
        <v>0</v>
      </c>
      <c r="Y43" s="41">
        <f>U43+X43</f>
        <v>0</v>
      </c>
      <c r="Z43" s="41">
        <f>MAX(0,MIN(X43,Y43-$C43))</f>
        <v>0</v>
      </c>
      <c r="AA43" s="41">
        <f>AD42*(1+AB$4/12)</f>
        <v>0</v>
      </c>
      <c r="AB43" s="41">
        <f>MAX(0,AA43-AC$4)</f>
        <v>0</v>
      </c>
      <c r="AC43" s="41">
        <f>Y43+AB43</f>
        <v>0</v>
      </c>
      <c r="AD43" s="41">
        <f>MAX(0,MIN(AB43,AC43-$C43))</f>
        <v>0</v>
      </c>
      <c r="AE43" s="41">
        <f>AH42*(1+AF$4/12)</f>
        <v>0</v>
      </c>
      <c r="AF43" s="41">
        <f>MAX(0,AE43-AG$4)</f>
        <v>0</v>
      </c>
      <c r="AG43" s="41">
        <f>AC43+AF43</f>
        <v>0</v>
      </c>
      <c r="AH43" s="41">
        <f>MAX(0,MIN(AF43,AG43-$C43))</f>
        <v>0</v>
      </c>
      <c r="AI43" s="41">
        <f>AL42*(1+AJ$4/12)</f>
        <v>0</v>
      </c>
      <c r="AJ43" s="41">
        <f>MAX(0,AI43-AK$4)</f>
        <v>0</v>
      </c>
      <c r="AK43" s="41">
        <f>AG43+AJ43</f>
        <v>0</v>
      </c>
      <c r="AL43" s="41">
        <f>MAX(0,MIN(AJ43,AK43-$C43))</f>
        <v>0</v>
      </c>
      <c r="AM43" s="41">
        <f>AP42*(1+AN$4/12)</f>
        <v>0</v>
      </c>
      <c r="AN43" s="41">
        <f>MAX(0,AM43-AO$4)</f>
        <v>0</v>
      </c>
      <c r="AO43" s="41">
        <f>AK43+AN43</f>
        <v>0</v>
      </c>
      <c r="AP43" s="41">
        <f>MAX(0,MIN(AN43,AO43-$C43))</f>
        <v>0</v>
      </c>
      <c r="AQ43" s="41">
        <f>AT42*(1+AR$4/12)</f>
        <v>0</v>
      </c>
      <c r="AR43" s="41">
        <f>MAX(0,AQ43-AS$4)</f>
        <v>0</v>
      </c>
      <c r="AS43" s="41">
        <f>AO43+AR43</f>
        <v>0</v>
      </c>
      <c r="AT43" s="41">
        <f>MAX(0,MIN(AR43,AS43-$C43))</f>
        <v>0</v>
      </c>
    </row>
    <row r="44">
      <c r="A44" s="40" t="n">
        <v>38</v>
      </c>
      <c r="B44" s="40" t="str">
        <f>CHOOSE(MONTH(EDATE('4 Дългове'!$D$20,A44-1)),"януари","февруари","март","април","май","юни","юли","август","септември","октомври","ноември","декември")&amp;" "&amp;YEAR(EDATE('4 Дългове'!$D$20,A44-1))&amp;" г."</f>
        <v>декември 2029 г.</v>
      </c>
      <c r="C44" s="41">
        <f>$C$4-(G44+K44+O44+S44+W44+AA44+AE44+AI44+AM44+AQ44)+(H44+L44+P44+T44+X44+AB44+AF44+AJ44+AN44+AR44)</f>
        <v>470</v>
      </c>
      <c r="D44" s="41">
        <f>(G44+K44+O44+S44+W44+AA44+AE44+AI44+AM44+AQ44)-(J43+N43+R43+V43+Z43+AD43+AH43+AL43+AP43+AT43)</f>
        <v>0</v>
      </c>
      <c r="E44" s="41">
        <f>J44+N44+R44+V44+Z44+AD44+AH44+AL44+AP44+AT44</f>
        <v>0</v>
      </c>
      <c r="F44" s="40" t="str">
        <f>IF(AND(E44&lt;0.005,E43&gt;=0.005),A44,"")</f>
        <v/>
      </c>
      <c r="G44" s="41">
        <f>J43*(1+H$4/12)</f>
        <v>0</v>
      </c>
      <c r="H44" s="41">
        <f>MAX(0,G44-I$4)</f>
        <v>0</v>
      </c>
      <c r="I44" s="41">
        <f>H44</f>
        <v>0</v>
      </c>
      <c r="J44" s="41">
        <f>MAX(0,MIN(H44,I44-$C44))</f>
        <v>0</v>
      </c>
      <c r="K44" s="41">
        <f>N43*(1+L$4/12)</f>
        <v>0</v>
      </c>
      <c r="L44" s="41">
        <f>MAX(0,K44-M$4)</f>
        <v>0</v>
      </c>
      <c r="M44" s="41">
        <f>I44+L44</f>
        <v>0</v>
      </c>
      <c r="N44" s="41">
        <f>MAX(0,MIN(L44,M44-$C44))</f>
        <v>0</v>
      </c>
      <c r="O44" s="41">
        <f>R43*(1+P$4/12)</f>
        <v>0</v>
      </c>
      <c r="P44" s="41">
        <f>MAX(0,O44-Q$4)</f>
        <v>0</v>
      </c>
      <c r="Q44" s="41">
        <f>M44+P44</f>
        <v>0</v>
      </c>
      <c r="R44" s="41">
        <f>MAX(0,MIN(P44,Q44-$C44))</f>
        <v>0</v>
      </c>
      <c r="S44" s="41">
        <f>V43*(1+T$4/12)</f>
        <v>0</v>
      </c>
      <c r="T44" s="41">
        <f>MAX(0,S44-U$4)</f>
        <v>0</v>
      </c>
      <c r="U44" s="41">
        <f>Q44+T44</f>
        <v>0</v>
      </c>
      <c r="V44" s="41">
        <f>MAX(0,MIN(T44,U44-$C44))</f>
        <v>0</v>
      </c>
      <c r="W44" s="41">
        <f>Z43*(1+X$4/12)</f>
        <v>0</v>
      </c>
      <c r="X44" s="41">
        <f>MAX(0,W44-Y$4)</f>
        <v>0</v>
      </c>
      <c r="Y44" s="41">
        <f>U44+X44</f>
        <v>0</v>
      </c>
      <c r="Z44" s="41">
        <f>MAX(0,MIN(X44,Y44-$C44))</f>
        <v>0</v>
      </c>
      <c r="AA44" s="41">
        <f>AD43*(1+AB$4/12)</f>
        <v>0</v>
      </c>
      <c r="AB44" s="41">
        <f>MAX(0,AA44-AC$4)</f>
        <v>0</v>
      </c>
      <c r="AC44" s="41">
        <f>Y44+AB44</f>
        <v>0</v>
      </c>
      <c r="AD44" s="41">
        <f>MAX(0,MIN(AB44,AC44-$C44))</f>
        <v>0</v>
      </c>
      <c r="AE44" s="41">
        <f>AH43*(1+AF$4/12)</f>
        <v>0</v>
      </c>
      <c r="AF44" s="41">
        <f>MAX(0,AE44-AG$4)</f>
        <v>0</v>
      </c>
      <c r="AG44" s="41">
        <f>AC44+AF44</f>
        <v>0</v>
      </c>
      <c r="AH44" s="41">
        <f>MAX(0,MIN(AF44,AG44-$C44))</f>
        <v>0</v>
      </c>
      <c r="AI44" s="41">
        <f>AL43*(1+AJ$4/12)</f>
        <v>0</v>
      </c>
      <c r="AJ44" s="41">
        <f>MAX(0,AI44-AK$4)</f>
        <v>0</v>
      </c>
      <c r="AK44" s="41">
        <f>AG44+AJ44</f>
        <v>0</v>
      </c>
      <c r="AL44" s="41">
        <f>MAX(0,MIN(AJ44,AK44-$C44))</f>
        <v>0</v>
      </c>
      <c r="AM44" s="41">
        <f>AP43*(1+AN$4/12)</f>
        <v>0</v>
      </c>
      <c r="AN44" s="41">
        <f>MAX(0,AM44-AO$4)</f>
        <v>0</v>
      </c>
      <c r="AO44" s="41">
        <f>AK44+AN44</f>
        <v>0</v>
      </c>
      <c r="AP44" s="41">
        <f>MAX(0,MIN(AN44,AO44-$C44))</f>
        <v>0</v>
      </c>
      <c r="AQ44" s="41">
        <f>AT43*(1+AR$4/12)</f>
        <v>0</v>
      </c>
      <c r="AR44" s="41">
        <f>MAX(0,AQ44-AS$4)</f>
        <v>0</v>
      </c>
      <c r="AS44" s="41">
        <f>AO44+AR44</f>
        <v>0</v>
      </c>
      <c r="AT44" s="41">
        <f>MAX(0,MIN(AR44,AS44-$C44))</f>
        <v>0</v>
      </c>
    </row>
    <row r="45">
      <c r="A45" s="40" t="n">
        <v>39</v>
      </c>
      <c r="B45" s="40" t="str">
        <f>CHOOSE(MONTH(EDATE('4 Дългове'!$D$20,A45-1)),"януари","февруари","март","април","май","юни","юли","август","септември","октомври","ноември","декември")&amp;" "&amp;YEAR(EDATE('4 Дългове'!$D$20,A45-1))&amp;" г."</f>
        <v>януари 2030 г.</v>
      </c>
      <c r="C45" s="41">
        <f>$C$4-(G45+K45+O45+S45+W45+AA45+AE45+AI45+AM45+AQ45)+(H45+L45+P45+T45+X45+AB45+AF45+AJ45+AN45+AR45)</f>
        <v>470</v>
      </c>
      <c r="D45" s="41">
        <f>(G45+K45+O45+S45+W45+AA45+AE45+AI45+AM45+AQ45)-(J44+N44+R44+V44+Z44+AD44+AH44+AL44+AP44+AT44)</f>
        <v>0</v>
      </c>
      <c r="E45" s="41">
        <f>J45+N45+R45+V45+Z45+AD45+AH45+AL45+AP45+AT45</f>
        <v>0</v>
      </c>
      <c r="F45" s="40" t="str">
        <f>IF(AND(E45&lt;0.005,E44&gt;=0.005),A45,"")</f>
        <v/>
      </c>
      <c r="G45" s="41">
        <f>J44*(1+H$4/12)</f>
        <v>0</v>
      </c>
      <c r="H45" s="41">
        <f>MAX(0,G45-I$4)</f>
        <v>0</v>
      </c>
      <c r="I45" s="41">
        <f>H45</f>
        <v>0</v>
      </c>
      <c r="J45" s="41">
        <f>MAX(0,MIN(H45,I45-$C45))</f>
        <v>0</v>
      </c>
      <c r="K45" s="41">
        <f>N44*(1+L$4/12)</f>
        <v>0</v>
      </c>
      <c r="L45" s="41">
        <f>MAX(0,K45-M$4)</f>
        <v>0</v>
      </c>
      <c r="M45" s="41">
        <f>I45+L45</f>
        <v>0</v>
      </c>
      <c r="N45" s="41">
        <f>MAX(0,MIN(L45,M45-$C45))</f>
        <v>0</v>
      </c>
      <c r="O45" s="41">
        <f>R44*(1+P$4/12)</f>
        <v>0</v>
      </c>
      <c r="P45" s="41">
        <f>MAX(0,O45-Q$4)</f>
        <v>0</v>
      </c>
      <c r="Q45" s="41">
        <f>M45+P45</f>
        <v>0</v>
      </c>
      <c r="R45" s="41">
        <f>MAX(0,MIN(P45,Q45-$C45))</f>
        <v>0</v>
      </c>
      <c r="S45" s="41">
        <f>V44*(1+T$4/12)</f>
        <v>0</v>
      </c>
      <c r="T45" s="41">
        <f>MAX(0,S45-U$4)</f>
        <v>0</v>
      </c>
      <c r="U45" s="41">
        <f>Q45+T45</f>
        <v>0</v>
      </c>
      <c r="V45" s="41">
        <f>MAX(0,MIN(T45,U45-$C45))</f>
        <v>0</v>
      </c>
      <c r="W45" s="41">
        <f>Z44*(1+X$4/12)</f>
        <v>0</v>
      </c>
      <c r="X45" s="41">
        <f>MAX(0,W45-Y$4)</f>
        <v>0</v>
      </c>
      <c r="Y45" s="41">
        <f>U45+X45</f>
        <v>0</v>
      </c>
      <c r="Z45" s="41">
        <f>MAX(0,MIN(X45,Y45-$C45))</f>
        <v>0</v>
      </c>
      <c r="AA45" s="41">
        <f>AD44*(1+AB$4/12)</f>
        <v>0</v>
      </c>
      <c r="AB45" s="41">
        <f>MAX(0,AA45-AC$4)</f>
        <v>0</v>
      </c>
      <c r="AC45" s="41">
        <f>Y45+AB45</f>
        <v>0</v>
      </c>
      <c r="AD45" s="41">
        <f>MAX(0,MIN(AB45,AC45-$C45))</f>
        <v>0</v>
      </c>
      <c r="AE45" s="41">
        <f>AH44*(1+AF$4/12)</f>
        <v>0</v>
      </c>
      <c r="AF45" s="41">
        <f>MAX(0,AE45-AG$4)</f>
        <v>0</v>
      </c>
      <c r="AG45" s="41">
        <f>AC45+AF45</f>
        <v>0</v>
      </c>
      <c r="AH45" s="41">
        <f>MAX(0,MIN(AF45,AG45-$C45))</f>
        <v>0</v>
      </c>
      <c r="AI45" s="41">
        <f>AL44*(1+AJ$4/12)</f>
        <v>0</v>
      </c>
      <c r="AJ45" s="41">
        <f>MAX(0,AI45-AK$4)</f>
        <v>0</v>
      </c>
      <c r="AK45" s="41">
        <f>AG45+AJ45</f>
        <v>0</v>
      </c>
      <c r="AL45" s="41">
        <f>MAX(0,MIN(AJ45,AK45-$C45))</f>
        <v>0</v>
      </c>
      <c r="AM45" s="41">
        <f>AP44*(1+AN$4/12)</f>
        <v>0</v>
      </c>
      <c r="AN45" s="41">
        <f>MAX(0,AM45-AO$4)</f>
        <v>0</v>
      </c>
      <c r="AO45" s="41">
        <f>AK45+AN45</f>
        <v>0</v>
      </c>
      <c r="AP45" s="41">
        <f>MAX(0,MIN(AN45,AO45-$C45))</f>
        <v>0</v>
      </c>
      <c r="AQ45" s="41">
        <f>AT44*(1+AR$4/12)</f>
        <v>0</v>
      </c>
      <c r="AR45" s="41">
        <f>MAX(0,AQ45-AS$4)</f>
        <v>0</v>
      </c>
      <c r="AS45" s="41">
        <f>AO45+AR45</f>
        <v>0</v>
      </c>
      <c r="AT45" s="41">
        <f>MAX(0,MIN(AR45,AS45-$C45))</f>
        <v>0</v>
      </c>
    </row>
    <row r="46">
      <c r="A46" s="40" t="n">
        <v>40</v>
      </c>
      <c r="B46" s="40" t="str">
        <f>CHOOSE(MONTH(EDATE('4 Дългове'!$D$20,A46-1)),"януари","февруари","март","април","май","юни","юли","август","септември","октомври","ноември","декември")&amp;" "&amp;YEAR(EDATE('4 Дългове'!$D$20,A46-1))&amp;" г."</f>
        <v>февруари 2030 г.</v>
      </c>
      <c r="C46" s="41">
        <f>$C$4-(G46+K46+O46+S46+W46+AA46+AE46+AI46+AM46+AQ46)+(H46+L46+P46+T46+X46+AB46+AF46+AJ46+AN46+AR46)</f>
        <v>470</v>
      </c>
      <c r="D46" s="41">
        <f>(G46+K46+O46+S46+W46+AA46+AE46+AI46+AM46+AQ46)-(J45+N45+R45+V45+Z45+AD45+AH45+AL45+AP45+AT45)</f>
        <v>0</v>
      </c>
      <c r="E46" s="41">
        <f>J46+N46+R46+V46+Z46+AD46+AH46+AL46+AP46+AT46</f>
        <v>0</v>
      </c>
      <c r="F46" s="40" t="str">
        <f>IF(AND(E46&lt;0.005,E45&gt;=0.005),A46,"")</f>
        <v/>
      </c>
      <c r="G46" s="41">
        <f>J45*(1+H$4/12)</f>
        <v>0</v>
      </c>
      <c r="H46" s="41">
        <f>MAX(0,G46-I$4)</f>
        <v>0</v>
      </c>
      <c r="I46" s="41">
        <f>H46</f>
        <v>0</v>
      </c>
      <c r="J46" s="41">
        <f>MAX(0,MIN(H46,I46-$C46))</f>
        <v>0</v>
      </c>
      <c r="K46" s="41">
        <f>N45*(1+L$4/12)</f>
        <v>0</v>
      </c>
      <c r="L46" s="41">
        <f>MAX(0,K46-M$4)</f>
        <v>0</v>
      </c>
      <c r="M46" s="41">
        <f>I46+L46</f>
        <v>0</v>
      </c>
      <c r="N46" s="41">
        <f>MAX(0,MIN(L46,M46-$C46))</f>
        <v>0</v>
      </c>
      <c r="O46" s="41">
        <f>R45*(1+P$4/12)</f>
        <v>0</v>
      </c>
      <c r="P46" s="41">
        <f>MAX(0,O46-Q$4)</f>
        <v>0</v>
      </c>
      <c r="Q46" s="41">
        <f>M46+P46</f>
        <v>0</v>
      </c>
      <c r="R46" s="41">
        <f>MAX(0,MIN(P46,Q46-$C46))</f>
        <v>0</v>
      </c>
      <c r="S46" s="41">
        <f>V45*(1+T$4/12)</f>
        <v>0</v>
      </c>
      <c r="T46" s="41">
        <f>MAX(0,S46-U$4)</f>
        <v>0</v>
      </c>
      <c r="U46" s="41">
        <f>Q46+T46</f>
        <v>0</v>
      </c>
      <c r="V46" s="41">
        <f>MAX(0,MIN(T46,U46-$C46))</f>
        <v>0</v>
      </c>
      <c r="W46" s="41">
        <f>Z45*(1+X$4/12)</f>
        <v>0</v>
      </c>
      <c r="X46" s="41">
        <f>MAX(0,W46-Y$4)</f>
        <v>0</v>
      </c>
      <c r="Y46" s="41">
        <f>U46+X46</f>
        <v>0</v>
      </c>
      <c r="Z46" s="41">
        <f>MAX(0,MIN(X46,Y46-$C46))</f>
        <v>0</v>
      </c>
      <c r="AA46" s="41">
        <f>AD45*(1+AB$4/12)</f>
        <v>0</v>
      </c>
      <c r="AB46" s="41">
        <f>MAX(0,AA46-AC$4)</f>
        <v>0</v>
      </c>
      <c r="AC46" s="41">
        <f>Y46+AB46</f>
        <v>0</v>
      </c>
      <c r="AD46" s="41">
        <f>MAX(0,MIN(AB46,AC46-$C46))</f>
        <v>0</v>
      </c>
      <c r="AE46" s="41">
        <f>AH45*(1+AF$4/12)</f>
        <v>0</v>
      </c>
      <c r="AF46" s="41">
        <f>MAX(0,AE46-AG$4)</f>
        <v>0</v>
      </c>
      <c r="AG46" s="41">
        <f>AC46+AF46</f>
        <v>0</v>
      </c>
      <c r="AH46" s="41">
        <f>MAX(0,MIN(AF46,AG46-$C46))</f>
        <v>0</v>
      </c>
      <c r="AI46" s="41">
        <f>AL45*(1+AJ$4/12)</f>
        <v>0</v>
      </c>
      <c r="AJ46" s="41">
        <f>MAX(0,AI46-AK$4)</f>
        <v>0</v>
      </c>
      <c r="AK46" s="41">
        <f>AG46+AJ46</f>
        <v>0</v>
      </c>
      <c r="AL46" s="41">
        <f>MAX(0,MIN(AJ46,AK46-$C46))</f>
        <v>0</v>
      </c>
      <c r="AM46" s="41">
        <f>AP45*(1+AN$4/12)</f>
        <v>0</v>
      </c>
      <c r="AN46" s="41">
        <f>MAX(0,AM46-AO$4)</f>
        <v>0</v>
      </c>
      <c r="AO46" s="41">
        <f>AK46+AN46</f>
        <v>0</v>
      </c>
      <c r="AP46" s="41">
        <f>MAX(0,MIN(AN46,AO46-$C46))</f>
        <v>0</v>
      </c>
      <c r="AQ46" s="41">
        <f>AT45*(1+AR$4/12)</f>
        <v>0</v>
      </c>
      <c r="AR46" s="41">
        <f>MAX(0,AQ46-AS$4)</f>
        <v>0</v>
      </c>
      <c r="AS46" s="41">
        <f>AO46+AR46</f>
        <v>0</v>
      </c>
      <c r="AT46" s="41">
        <f>MAX(0,MIN(AR46,AS46-$C46))</f>
        <v>0</v>
      </c>
    </row>
    <row r="47">
      <c r="A47" s="40" t="n">
        <v>41</v>
      </c>
      <c r="B47" s="40" t="str">
        <f>CHOOSE(MONTH(EDATE('4 Дългове'!$D$20,A47-1)),"януари","февруари","март","април","май","юни","юли","август","септември","октомври","ноември","декември")&amp;" "&amp;YEAR(EDATE('4 Дългове'!$D$20,A47-1))&amp;" г."</f>
        <v>март 2030 г.</v>
      </c>
      <c r="C47" s="41">
        <f>$C$4-(G47+K47+O47+S47+W47+AA47+AE47+AI47+AM47+AQ47)+(H47+L47+P47+T47+X47+AB47+AF47+AJ47+AN47+AR47)</f>
        <v>470</v>
      </c>
      <c r="D47" s="41">
        <f>(G47+K47+O47+S47+W47+AA47+AE47+AI47+AM47+AQ47)-(J46+N46+R46+V46+Z46+AD46+AH46+AL46+AP46+AT46)</f>
        <v>0</v>
      </c>
      <c r="E47" s="41">
        <f>J47+N47+R47+V47+Z47+AD47+AH47+AL47+AP47+AT47</f>
        <v>0</v>
      </c>
      <c r="F47" s="40" t="str">
        <f>IF(AND(E47&lt;0.005,E46&gt;=0.005),A47,"")</f>
        <v/>
      </c>
      <c r="G47" s="41">
        <f>J46*(1+H$4/12)</f>
        <v>0</v>
      </c>
      <c r="H47" s="41">
        <f>MAX(0,G47-I$4)</f>
        <v>0</v>
      </c>
      <c r="I47" s="41">
        <f>H47</f>
        <v>0</v>
      </c>
      <c r="J47" s="41">
        <f>MAX(0,MIN(H47,I47-$C47))</f>
        <v>0</v>
      </c>
      <c r="K47" s="41">
        <f>N46*(1+L$4/12)</f>
        <v>0</v>
      </c>
      <c r="L47" s="41">
        <f>MAX(0,K47-M$4)</f>
        <v>0</v>
      </c>
      <c r="M47" s="41">
        <f>I47+L47</f>
        <v>0</v>
      </c>
      <c r="N47" s="41">
        <f>MAX(0,MIN(L47,M47-$C47))</f>
        <v>0</v>
      </c>
      <c r="O47" s="41">
        <f>R46*(1+P$4/12)</f>
        <v>0</v>
      </c>
      <c r="P47" s="41">
        <f>MAX(0,O47-Q$4)</f>
        <v>0</v>
      </c>
      <c r="Q47" s="41">
        <f>M47+P47</f>
        <v>0</v>
      </c>
      <c r="R47" s="41">
        <f>MAX(0,MIN(P47,Q47-$C47))</f>
        <v>0</v>
      </c>
      <c r="S47" s="41">
        <f>V46*(1+T$4/12)</f>
        <v>0</v>
      </c>
      <c r="T47" s="41">
        <f>MAX(0,S47-U$4)</f>
        <v>0</v>
      </c>
      <c r="U47" s="41">
        <f>Q47+T47</f>
        <v>0</v>
      </c>
      <c r="V47" s="41">
        <f>MAX(0,MIN(T47,U47-$C47))</f>
        <v>0</v>
      </c>
      <c r="W47" s="41">
        <f>Z46*(1+X$4/12)</f>
        <v>0</v>
      </c>
      <c r="X47" s="41">
        <f>MAX(0,W47-Y$4)</f>
        <v>0</v>
      </c>
      <c r="Y47" s="41">
        <f>U47+X47</f>
        <v>0</v>
      </c>
      <c r="Z47" s="41">
        <f>MAX(0,MIN(X47,Y47-$C47))</f>
        <v>0</v>
      </c>
      <c r="AA47" s="41">
        <f>AD46*(1+AB$4/12)</f>
        <v>0</v>
      </c>
      <c r="AB47" s="41">
        <f>MAX(0,AA47-AC$4)</f>
        <v>0</v>
      </c>
      <c r="AC47" s="41">
        <f>Y47+AB47</f>
        <v>0</v>
      </c>
      <c r="AD47" s="41">
        <f>MAX(0,MIN(AB47,AC47-$C47))</f>
        <v>0</v>
      </c>
      <c r="AE47" s="41">
        <f>AH46*(1+AF$4/12)</f>
        <v>0</v>
      </c>
      <c r="AF47" s="41">
        <f>MAX(0,AE47-AG$4)</f>
        <v>0</v>
      </c>
      <c r="AG47" s="41">
        <f>AC47+AF47</f>
        <v>0</v>
      </c>
      <c r="AH47" s="41">
        <f>MAX(0,MIN(AF47,AG47-$C47))</f>
        <v>0</v>
      </c>
      <c r="AI47" s="41">
        <f>AL46*(1+AJ$4/12)</f>
        <v>0</v>
      </c>
      <c r="AJ47" s="41">
        <f>MAX(0,AI47-AK$4)</f>
        <v>0</v>
      </c>
      <c r="AK47" s="41">
        <f>AG47+AJ47</f>
        <v>0</v>
      </c>
      <c r="AL47" s="41">
        <f>MAX(0,MIN(AJ47,AK47-$C47))</f>
        <v>0</v>
      </c>
      <c r="AM47" s="41">
        <f>AP46*(1+AN$4/12)</f>
        <v>0</v>
      </c>
      <c r="AN47" s="41">
        <f>MAX(0,AM47-AO$4)</f>
        <v>0</v>
      </c>
      <c r="AO47" s="41">
        <f>AK47+AN47</f>
        <v>0</v>
      </c>
      <c r="AP47" s="41">
        <f>MAX(0,MIN(AN47,AO47-$C47))</f>
        <v>0</v>
      </c>
      <c r="AQ47" s="41">
        <f>AT46*(1+AR$4/12)</f>
        <v>0</v>
      </c>
      <c r="AR47" s="41">
        <f>MAX(0,AQ47-AS$4)</f>
        <v>0</v>
      </c>
      <c r="AS47" s="41">
        <f>AO47+AR47</f>
        <v>0</v>
      </c>
      <c r="AT47" s="41">
        <f>MAX(0,MIN(AR47,AS47-$C47))</f>
        <v>0</v>
      </c>
    </row>
    <row r="48">
      <c r="A48" s="40" t="n">
        <v>42</v>
      </c>
      <c r="B48" s="40" t="str">
        <f>CHOOSE(MONTH(EDATE('4 Дългове'!$D$20,A48-1)),"януари","февруари","март","април","май","юни","юли","август","септември","октомври","ноември","декември")&amp;" "&amp;YEAR(EDATE('4 Дългове'!$D$20,A48-1))&amp;" г."</f>
        <v>април 2030 г.</v>
      </c>
      <c r="C48" s="41">
        <f>$C$4-(G48+K48+O48+S48+W48+AA48+AE48+AI48+AM48+AQ48)+(H48+L48+P48+T48+X48+AB48+AF48+AJ48+AN48+AR48)</f>
        <v>470</v>
      </c>
      <c r="D48" s="41">
        <f>(G48+K48+O48+S48+W48+AA48+AE48+AI48+AM48+AQ48)-(J47+N47+R47+V47+Z47+AD47+AH47+AL47+AP47+AT47)</f>
        <v>0</v>
      </c>
      <c r="E48" s="41">
        <f>J48+N48+R48+V48+Z48+AD48+AH48+AL48+AP48+AT48</f>
        <v>0</v>
      </c>
      <c r="F48" s="40" t="str">
        <f>IF(AND(E48&lt;0.005,E47&gt;=0.005),A48,"")</f>
        <v/>
      </c>
      <c r="G48" s="41">
        <f>J47*(1+H$4/12)</f>
        <v>0</v>
      </c>
      <c r="H48" s="41">
        <f>MAX(0,G48-I$4)</f>
        <v>0</v>
      </c>
      <c r="I48" s="41">
        <f>H48</f>
        <v>0</v>
      </c>
      <c r="J48" s="41">
        <f>MAX(0,MIN(H48,I48-$C48))</f>
        <v>0</v>
      </c>
      <c r="K48" s="41">
        <f>N47*(1+L$4/12)</f>
        <v>0</v>
      </c>
      <c r="L48" s="41">
        <f>MAX(0,K48-M$4)</f>
        <v>0</v>
      </c>
      <c r="M48" s="41">
        <f>I48+L48</f>
        <v>0</v>
      </c>
      <c r="N48" s="41">
        <f>MAX(0,MIN(L48,M48-$C48))</f>
        <v>0</v>
      </c>
      <c r="O48" s="41">
        <f>R47*(1+P$4/12)</f>
        <v>0</v>
      </c>
      <c r="P48" s="41">
        <f>MAX(0,O48-Q$4)</f>
        <v>0</v>
      </c>
      <c r="Q48" s="41">
        <f>M48+P48</f>
        <v>0</v>
      </c>
      <c r="R48" s="41">
        <f>MAX(0,MIN(P48,Q48-$C48))</f>
        <v>0</v>
      </c>
      <c r="S48" s="41">
        <f>V47*(1+T$4/12)</f>
        <v>0</v>
      </c>
      <c r="T48" s="41">
        <f>MAX(0,S48-U$4)</f>
        <v>0</v>
      </c>
      <c r="U48" s="41">
        <f>Q48+T48</f>
        <v>0</v>
      </c>
      <c r="V48" s="41">
        <f>MAX(0,MIN(T48,U48-$C48))</f>
        <v>0</v>
      </c>
      <c r="W48" s="41">
        <f>Z47*(1+X$4/12)</f>
        <v>0</v>
      </c>
      <c r="X48" s="41">
        <f>MAX(0,W48-Y$4)</f>
        <v>0</v>
      </c>
      <c r="Y48" s="41">
        <f>U48+X48</f>
        <v>0</v>
      </c>
      <c r="Z48" s="41">
        <f>MAX(0,MIN(X48,Y48-$C48))</f>
        <v>0</v>
      </c>
      <c r="AA48" s="41">
        <f>AD47*(1+AB$4/12)</f>
        <v>0</v>
      </c>
      <c r="AB48" s="41">
        <f>MAX(0,AA48-AC$4)</f>
        <v>0</v>
      </c>
      <c r="AC48" s="41">
        <f>Y48+AB48</f>
        <v>0</v>
      </c>
      <c r="AD48" s="41">
        <f>MAX(0,MIN(AB48,AC48-$C48))</f>
        <v>0</v>
      </c>
      <c r="AE48" s="41">
        <f>AH47*(1+AF$4/12)</f>
        <v>0</v>
      </c>
      <c r="AF48" s="41">
        <f>MAX(0,AE48-AG$4)</f>
        <v>0</v>
      </c>
      <c r="AG48" s="41">
        <f>AC48+AF48</f>
        <v>0</v>
      </c>
      <c r="AH48" s="41">
        <f>MAX(0,MIN(AF48,AG48-$C48))</f>
        <v>0</v>
      </c>
      <c r="AI48" s="41">
        <f>AL47*(1+AJ$4/12)</f>
        <v>0</v>
      </c>
      <c r="AJ48" s="41">
        <f>MAX(0,AI48-AK$4)</f>
        <v>0</v>
      </c>
      <c r="AK48" s="41">
        <f>AG48+AJ48</f>
        <v>0</v>
      </c>
      <c r="AL48" s="41">
        <f>MAX(0,MIN(AJ48,AK48-$C48))</f>
        <v>0</v>
      </c>
      <c r="AM48" s="41">
        <f>AP47*(1+AN$4/12)</f>
        <v>0</v>
      </c>
      <c r="AN48" s="41">
        <f>MAX(0,AM48-AO$4)</f>
        <v>0</v>
      </c>
      <c r="AO48" s="41">
        <f>AK48+AN48</f>
        <v>0</v>
      </c>
      <c r="AP48" s="41">
        <f>MAX(0,MIN(AN48,AO48-$C48))</f>
        <v>0</v>
      </c>
      <c r="AQ48" s="41">
        <f>AT47*(1+AR$4/12)</f>
        <v>0</v>
      </c>
      <c r="AR48" s="41">
        <f>MAX(0,AQ48-AS$4)</f>
        <v>0</v>
      </c>
      <c r="AS48" s="41">
        <f>AO48+AR48</f>
        <v>0</v>
      </c>
      <c r="AT48" s="41">
        <f>MAX(0,MIN(AR48,AS48-$C48))</f>
        <v>0</v>
      </c>
    </row>
    <row r="49">
      <c r="A49" s="40" t="n">
        <v>43</v>
      </c>
      <c r="B49" s="40" t="str">
        <f>CHOOSE(MONTH(EDATE('4 Дългове'!$D$20,A49-1)),"януари","февруари","март","април","май","юни","юли","август","септември","октомври","ноември","декември")&amp;" "&amp;YEAR(EDATE('4 Дългове'!$D$20,A49-1))&amp;" г."</f>
        <v>май 2030 г.</v>
      </c>
      <c r="C49" s="41">
        <f>$C$4-(G49+K49+O49+S49+W49+AA49+AE49+AI49+AM49+AQ49)+(H49+L49+P49+T49+X49+AB49+AF49+AJ49+AN49+AR49)</f>
        <v>470</v>
      </c>
      <c r="D49" s="41">
        <f>(G49+K49+O49+S49+W49+AA49+AE49+AI49+AM49+AQ49)-(J48+N48+R48+V48+Z48+AD48+AH48+AL48+AP48+AT48)</f>
        <v>0</v>
      </c>
      <c r="E49" s="41">
        <f>J49+N49+R49+V49+Z49+AD49+AH49+AL49+AP49+AT49</f>
        <v>0</v>
      </c>
      <c r="F49" s="40" t="str">
        <f>IF(AND(E49&lt;0.005,E48&gt;=0.005),A49,"")</f>
        <v/>
      </c>
      <c r="G49" s="41">
        <f>J48*(1+H$4/12)</f>
        <v>0</v>
      </c>
      <c r="H49" s="41">
        <f>MAX(0,G49-I$4)</f>
        <v>0</v>
      </c>
      <c r="I49" s="41">
        <f>H49</f>
        <v>0</v>
      </c>
      <c r="J49" s="41">
        <f>MAX(0,MIN(H49,I49-$C49))</f>
        <v>0</v>
      </c>
      <c r="K49" s="41">
        <f>N48*(1+L$4/12)</f>
        <v>0</v>
      </c>
      <c r="L49" s="41">
        <f>MAX(0,K49-M$4)</f>
        <v>0</v>
      </c>
      <c r="M49" s="41">
        <f>I49+L49</f>
        <v>0</v>
      </c>
      <c r="N49" s="41">
        <f>MAX(0,MIN(L49,M49-$C49))</f>
        <v>0</v>
      </c>
      <c r="O49" s="41">
        <f>R48*(1+P$4/12)</f>
        <v>0</v>
      </c>
      <c r="P49" s="41">
        <f>MAX(0,O49-Q$4)</f>
        <v>0</v>
      </c>
      <c r="Q49" s="41">
        <f>M49+P49</f>
        <v>0</v>
      </c>
      <c r="R49" s="41">
        <f>MAX(0,MIN(P49,Q49-$C49))</f>
        <v>0</v>
      </c>
      <c r="S49" s="41">
        <f>V48*(1+T$4/12)</f>
        <v>0</v>
      </c>
      <c r="T49" s="41">
        <f>MAX(0,S49-U$4)</f>
        <v>0</v>
      </c>
      <c r="U49" s="41">
        <f>Q49+T49</f>
        <v>0</v>
      </c>
      <c r="V49" s="41">
        <f>MAX(0,MIN(T49,U49-$C49))</f>
        <v>0</v>
      </c>
      <c r="W49" s="41">
        <f>Z48*(1+X$4/12)</f>
        <v>0</v>
      </c>
      <c r="X49" s="41">
        <f>MAX(0,W49-Y$4)</f>
        <v>0</v>
      </c>
      <c r="Y49" s="41">
        <f>U49+X49</f>
        <v>0</v>
      </c>
      <c r="Z49" s="41">
        <f>MAX(0,MIN(X49,Y49-$C49))</f>
        <v>0</v>
      </c>
      <c r="AA49" s="41">
        <f>AD48*(1+AB$4/12)</f>
        <v>0</v>
      </c>
      <c r="AB49" s="41">
        <f>MAX(0,AA49-AC$4)</f>
        <v>0</v>
      </c>
      <c r="AC49" s="41">
        <f>Y49+AB49</f>
        <v>0</v>
      </c>
      <c r="AD49" s="41">
        <f>MAX(0,MIN(AB49,AC49-$C49))</f>
        <v>0</v>
      </c>
      <c r="AE49" s="41">
        <f>AH48*(1+AF$4/12)</f>
        <v>0</v>
      </c>
      <c r="AF49" s="41">
        <f>MAX(0,AE49-AG$4)</f>
        <v>0</v>
      </c>
      <c r="AG49" s="41">
        <f>AC49+AF49</f>
        <v>0</v>
      </c>
      <c r="AH49" s="41">
        <f>MAX(0,MIN(AF49,AG49-$C49))</f>
        <v>0</v>
      </c>
      <c r="AI49" s="41">
        <f>AL48*(1+AJ$4/12)</f>
        <v>0</v>
      </c>
      <c r="AJ49" s="41">
        <f>MAX(0,AI49-AK$4)</f>
        <v>0</v>
      </c>
      <c r="AK49" s="41">
        <f>AG49+AJ49</f>
        <v>0</v>
      </c>
      <c r="AL49" s="41">
        <f>MAX(0,MIN(AJ49,AK49-$C49))</f>
        <v>0</v>
      </c>
      <c r="AM49" s="41">
        <f>AP48*(1+AN$4/12)</f>
        <v>0</v>
      </c>
      <c r="AN49" s="41">
        <f>MAX(0,AM49-AO$4)</f>
        <v>0</v>
      </c>
      <c r="AO49" s="41">
        <f>AK49+AN49</f>
        <v>0</v>
      </c>
      <c r="AP49" s="41">
        <f>MAX(0,MIN(AN49,AO49-$C49))</f>
        <v>0</v>
      </c>
      <c r="AQ49" s="41">
        <f>AT48*(1+AR$4/12)</f>
        <v>0</v>
      </c>
      <c r="AR49" s="41">
        <f>MAX(0,AQ49-AS$4)</f>
        <v>0</v>
      </c>
      <c r="AS49" s="41">
        <f>AO49+AR49</f>
        <v>0</v>
      </c>
      <c r="AT49" s="41">
        <f>MAX(0,MIN(AR49,AS49-$C49))</f>
        <v>0</v>
      </c>
    </row>
    <row r="50">
      <c r="A50" s="40" t="n">
        <v>44</v>
      </c>
      <c r="B50" s="40" t="str">
        <f>CHOOSE(MONTH(EDATE('4 Дългове'!$D$20,A50-1)),"януари","февруари","март","април","май","юни","юли","август","септември","октомври","ноември","декември")&amp;" "&amp;YEAR(EDATE('4 Дългове'!$D$20,A50-1))&amp;" г."</f>
        <v>юни 2030 г.</v>
      </c>
      <c r="C50" s="41">
        <f>$C$4-(G50+K50+O50+S50+W50+AA50+AE50+AI50+AM50+AQ50)+(H50+L50+P50+T50+X50+AB50+AF50+AJ50+AN50+AR50)</f>
        <v>470</v>
      </c>
      <c r="D50" s="41">
        <f>(G50+K50+O50+S50+W50+AA50+AE50+AI50+AM50+AQ50)-(J49+N49+R49+V49+Z49+AD49+AH49+AL49+AP49+AT49)</f>
        <v>0</v>
      </c>
      <c r="E50" s="41">
        <f>J50+N50+R50+V50+Z50+AD50+AH50+AL50+AP50+AT50</f>
        <v>0</v>
      </c>
      <c r="F50" s="40" t="str">
        <f>IF(AND(E50&lt;0.005,E49&gt;=0.005),A50,"")</f>
        <v/>
      </c>
      <c r="G50" s="41">
        <f>J49*(1+H$4/12)</f>
        <v>0</v>
      </c>
      <c r="H50" s="41">
        <f>MAX(0,G50-I$4)</f>
        <v>0</v>
      </c>
      <c r="I50" s="41">
        <f>H50</f>
        <v>0</v>
      </c>
      <c r="J50" s="41">
        <f>MAX(0,MIN(H50,I50-$C50))</f>
        <v>0</v>
      </c>
      <c r="K50" s="41">
        <f>N49*(1+L$4/12)</f>
        <v>0</v>
      </c>
      <c r="L50" s="41">
        <f>MAX(0,K50-M$4)</f>
        <v>0</v>
      </c>
      <c r="M50" s="41">
        <f>I50+L50</f>
        <v>0</v>
      </c>
      <c r="N50" s="41">
        <f>MAX(0,MIN(L50,M50-$C50))</f>
        <v>0</v>
      </c>
      <c r="O50" s="41">
        <f>R49*(1+P$4/12)</f>
        <v>0</v>
      </c>
      <c r="P50" s="41">
        <f>MAX(0,O50-Q$4)</f>
        <v>0</v>
      </c>
      <c r="Q50" s="41">
        <f>M50+P50</f>
        <v>0</v>
      </c>
      <c r="R50" s="41">
        <f>MAX(0,MIN(P50,Q50-$C50))</f>
        <v>0</v>
      </c>
      <c r="S50" s="41">
        <f>V49*(1+T$4/12)</f>
        <v>0</v>
      </c>
      <c r="T50" s="41">
        <f>MAX(0,S50-U$4)</f>
        <v>0</v>
      </c>
      <c r="U50" s="41">
        <f>Q50+T50</f>
        <v>0</v>
      </c>
      <c r="V50" s="41">
        <f>MAX(0,MIN(T50,U50-$C50))</f>
        <v>0</v>
      </c>
      <c r="W50" s="41">
        <f>Z49*(1+X$4/12)</f>
        <v>0</v>
      </c>
      <c r="X50" s="41">
        <f>MAX(0,W50-Y$4)</f>
        <v>0</v>
      </c>
      <c r="Y50" s="41">
        <f>U50+X50</f>
        <v>0</v>
      </c>
      <c r="Z50" s="41">
        <f>MAX(0,MIN(X50,Y50-$C50))</f>
        <v>0</v>
      </c>
      <c r="AA50" s="41">
        <f>AD49*(1+AB$4/12)</f>
        <v>0</v>
      </c>
      <c r="AB50" s="41">
        <f>MAX(0,AA50-AC$4)</f>
        <v>0</v>
      </c>
      <c r="AC50" s="41">
        <f>Y50+AB50</f>
        <v>0</v>
      </c>
      <c r="AD50" s="41">
        <f>MAX(0,MIN(AB50,AC50-$C50))</f>
        <v>0</v>
      </c>
      <c r="AE50" s="41">
        <f>AH49*(1+AF$4/12)</f>
        <v>0</v>
      </c>
      <c r="AF50" s="41">
        <f>MAX(0,AE50-AG$4)</f>
        <v>0</v>
      </c>
      <c r="AG50" s="41">
        <f>AC50+AF50</f>
        <v>0</v>
      </c>
      <c r="AH50" s="41">
        <f>MAX(0,MIN(AF50,AG50-$C50))</f>
        <v>0</v>
      </c>
      <c r="AI50" s="41">
        <f>AL49*(1+AJ$4/12)</f>
        <v>0</v>
      </c>
      <c r="AJ50" s="41">
        <f>MAX(0,AI50-AK$4)</f>
        <v>0</v>
      </c>
      <c r="AK50" s="41">
        <f>AG50+AJ50</f>
        <v>0</v>
      </c>
      <c r="AL50" s="41">
        <f>MAX(0,MIN(AJ50,AK50-$C50))</f>
        <v>0</v>
      </c>
      <c r="AM50" s="41">
        <f>AP49*(1+AN$4/12)</f>
        <v>0</v>
      </c>
      <c r="AN50" s="41">
        <f>MAX(0,AM50-AO$4)</f>
        <v>0</v>
      </c>
      <c r="AO50" s="41">
        <f>AK50+AN50</f>
        <v>0</v>
      </c>
      <c r="AP50" s="41">
        <f>MAX(0,MIN(AN50,AO50-$C50))</f>
        <v>0</v>
      </c>
      <c r="AQ50" s="41">
        <f>AT49*(1+AR$4/12)</f>
        <v>0</v>
      </c>
      <c r="AR50" s="41">
        <f>MAX(0,AQ50-AS$4)</f>
        <v>0</v>
      </c>
      <c r="AS50" s="41">
        <f>AO50+AR50</f>
        <v>0</v>
      </c>
      <c r="AT50" s="41">
        <f>MAX(0,MIN(AR50,AS50-$C50))</f>
        <v>0</v>
      </c>
    </row>
    <row r="51">
      <c r="A51" s="40" t="n">
        <v>45</v>
      </c>
      <c r="B51" s="40" t="str">
        <f>CHOOSE(MONTH(EDATE('4 Дългове'!$D$20,A51-1)),"януари","февруари","март","април","май","юни","юли","август","септември","октомври","ноември","декември")&amp;" "&amp;YEAR(EDATE('4 Дългове'!$D$20,A51-1))&amp;" г."</f>
        <v>юли 2030 г.</v>
      </c>
      <c r="C51" s="41">
        <f>$C$4-(G51+K51+O51+S51+W51+AA51+AE51+AI51+AM51+AQ51)+(H51+L51+P51+T51+X51+AB51+AF51+AJ51+AN51+AR51)</f>
        <v>470</v>
      </c>
      <c r="D51" s="41">
        <f>(G51+K51+O51+S51+W51+AA51+AE51+AI51+AM51+AQ51)-(J50+N50+R50+V50+Z50+AD50+AH50+AL50+AP50+AT50)</f>
        <v>0</v>
      </c>
      <c r="E51" s="41">
        <f>J51+N51+R51+V51+Z51+AD51+AH51+AL51+AP51+AT51</f>
        <v>0</v>
      </c>
      <c r="F51" s="40" t="str">
        <f>IF(AND(E51&lt;0.005,E50&gt;=0.005),A51,"")</f>
        <v/>
      </c>
      <c r="G51" s="41">
        <f>J50*(1+H$4/12)</f>
        <v>0</v>
      </c>
      <c r="H51" s="41">
        <f>MAX(0,G51-I$4)</f>
        <v>0</v>
      </c>
      <c r="I51" s="41">
        <f>H51</f>
        <v>0</v>
      </c>
      <c r="J51" s="41">
        <f>MAX(0,MIN(H51,I51-$C51))</f>
        <v>0</v>
      </c>
      <c r="K51" s="41">
        <f>N50*(1+L$4/12)</f>
        <v>0</v>
      </c>
      <c r="L51" s="41">
        <f>MAX(0,K51-M$4)</f>
        <v>0</v>
      </c>
      <c r="M51" s="41">
        <f>I51+L51</f>
        <v>0</v>
      </c>
      <c r="N51" s="41">
        <f>MAX(0,MIN(L51,M51-$C51))</f>
        <v>0</v>
      </c>
      <c r="O51" s="41">
        <f>R50*(1+P$4/12)</f>
        <v>0</v>
      </c>
      <c r="P51" s="41">
        <f>MAX(0,O51-Q$4)</f>
        <v>0</v>
      </c>
      <c r="Q51" s="41">
        <f>M51+P51</f>
        <v>0</v>
      </c>
      <c r="R51" s="41">
        <f>MAX(0,MIN(P51,Q51-$C51))</f>
        <v>0</v>
      </c>
      <c r="S51" s="41">
        <f>V50*(1+T$4/12)</f>
        <v>0</v>
      </c>
      <c r="T51" s="41">
        <f>MAX(0,S51-U$4)</f>
        <v>0</v>
      </c>
      <c r="U51" s="41">
        <f>Q51+T51</f>
        <v>0</v>
      </c>
      <c r="V51" s="41">
        <f>MAX(0,MIN(T51,U51-$C51))</f>
        <v>0</v>
      </c>
      <c r="W51" s="41">
        <f>Z50*(1+X$4/12)</f>
        <v>0</v>
      </c>
      <c r="X51" s="41">
        <f>MAX(0,W51-Y$4)</f>
        <v>0</v>
      </c>
      <c r="Y51" s="41">
        <f>U51+X51</f>
        <v>0</v>
      </c>
      <c r="Z51" s="41">
        <f>MAX(0,MIN(X51,Y51-$C51))</f>
        <v>0</v>
      </c>
      <c r="AA51" s="41">
        <f>AD50*(1+AB$4/12)</f>
        <v>0</v>
      </c>
      <c r="AB51" s="41">
        <f>MAX(0,AA51-AC$4)</f>
        <v>0</v>
      </c>
      <c r="AC51" s="41">
        <f>Y51+AB51</f>
        <v>0</v>
      </c>
      <c r="AD51" s="41">
        <f>MAX(0,MIN(AB51,AC51-$C51))</f>
        <v>0</v>
      </c>
      <c r="AE51" s="41">
        <f>AH50*(1+AF$4/12)</f>
        <v>0</v>
      </c>
      <c r="AF51" s="41">
        <f>MAX(0,AE51-AG$4)</f>
        <v>0</v>
      </c>
      <c r="AG51" s="41">
        <f>AC51+AF51</f>
        <v>0</v>
      </c>
      <c r="AH51" s="41">
        <f>MAX(0,MIN(AF51,AG51-$C51))</f>
        <v>0</v>
      </c>
      <c r="AI51" s="41">
        <f>AL50*(1+AJ$4/12)</f>
        <v>0</v>
      </c>
      <c r="AJ51" s="41">
        <f>MAX(0,AI51-AK$4)</f>
        <v>0</v>
      </c>
      <c r="AK51" s="41">
        <f>AG51+AJ51</f>
        <v>0</v>
      </c>
      <c r="AL51" s="41">
        <f>MAX(0,MIN(AJ51,AK51-$C51))</f>
        <v>0</v>
      </c>
      <c r="AM51" s="41">
        <f>AP50*(1+AN$4/12)</f>
        <v>0</v>
      </c>
      <c r="AN51" s="41">
        <f>MAX(0,AM51-AO$4)</f>
        <v>0</v>
      </c>
      <c r="AO51" s="41">
        <f>AK51+AN51</f>
        <v>0</v>
      </c>
      <c r="AP51" s="41">
        <f>MAX(0,MIN(AN51,AO51-$C51))</f>
        <v>0</v>
      </c>
      <c r="AQ51" s="41">
        <f>AT50*(1+AR$4/12)</f>
        <v>0</v>
      </c>
      <c r="AR51" s="41">
        <f>MAX(0,AQ51-AS$4)</f>
        <v>0</v>
      </c>
      <c r="AS51" s="41">
        <f>AO51+AR51</f>
        <v>0</v>
      </c>
      <c r="AT51" s="41">
        <f>MAX(0,MIN(AR51,AS51-$C51))</f>
        <v>0</v>
      </c>
    </row>
    <row r="52">
      <c r="A52" s="40" t="n">
        <v>46</v>
      </c>
      <c r="B52" s="40" t="str">
        <f>CHOOSE(MONTH(EDATE('4 Дългове'!$D$20,A52-1)),"януари","февруари","март","април","май","юни","юли","август","септември","октомври","ноември","декември")&amp;" "&amp;YEAR(EDATE('4 Дългове'!$D$20,A52-1))&amp;" г."</f>
        <v>август 2030 г.</v>
      </c>
      <c r="C52" s="41">
        <f>$C$4-(G52+K52+O52+S52+W52+AA52+AE52+AI52+AM52+AQ52)+(H52+L52+P52+T52+X52+AB52+AF52+AJ52+AN52+AR52)</f>
        <v>470</v>
      </c>
      <c r="D52" s="41">
        <f>(G52+K52+O52+S52+W52+AA52+AE52+AI52+AM52+AQ52)-(J51+N51+R51+V51+Z51+AD51+AH51+AL51+AP51+AT51)</f>
        <v>0</v>
      </c>
      <c r="E52" s="41">
        <f>J52+N52+R52+V52+Z52+AD52+AH52+AL52+AP52+AT52</f>
        <v>0</v>
      </c>
      <c r="F52" s="40" t="str">
        <f>IF(AND(E52&lt;0.005,E51&gt;=0.005),A52,"")</f>
        <v/>
      </c>
      <c r="G52" s="41">
        <f>J51*(1+H$4/12)</f>
        <v>0</v>
      </c>
      <c r="H52" s="41">
        <f>MAX(0,G52-I$4)</f>
        <v>0</v>
      </c>
      <c r="I52" s="41">
        <f>H52</f>
        <v>0</v>
      </c>
      <c r="J52" s="41">
        <f>MAX(0,MIN(H52,I52-$C52))</f>
        <v>0</v>
      </c>
      <c r="K52" s="41">
        <f>N51*(1+L$4/12)</f>
        <v>0</v>
      </c>
      <c r="L52" s="41">
        <f>MAX(0,K52-M$4)</f>
        <v>0</v>
      </c>
      <c r="M52" s="41">
        <f>I52+L52</f>
        <v>0</v>
      </c>
      <c r="N52" s="41">
        <f>MAX(0,MIN(L52,M52-$C52))</f>
        <v>0</v>
      </c>
      <c r="O52" s="41">
        <f>R51*(1+P$4/12)</f>
        <v>0</v>
      </c>
      <c r="P52" s="41">
        <f>MAX(0,O52-Q$4)</f>
        <v>0</v>
      </c>
      <c r="Q52" s="41">
        <f>M52+P52</f>
        <v>0</v>
      </c>
      <c r="R52" s="41">
        <f>MAX(0,MIN(P52,Q52-$C52))</f>
        <v>0</v>
      </c>
      <c r="S52" s="41">
        <f>V51*(1+T$4/12)</f>
        <v>0</v>
      </c>
      <c r="T52" s="41">
        <f>MAX(0,S52-U$4)</f>
        <v>0</v>
      </c>
      <c r="U52" s="41">
        <f>Q52+T52</f>
        <v>0</v>
      </c>
      <c r="V52" s="41">
        <f>MAX(0,MIN(T52,U52-$C52))</f>
        <v>0</v>
      </c>
      <c r="W52" s="41">
        <f>Z51*(1+X$4/12)</f>
        <v>0</v>
      </c>
      <c r="X52" s="41">
        <f>MAX(0,W52-Y$4)</f>
        <v>0</v>
      </c>
      <c r="Y52" s="41">
        <f>U52+X52</f>
        <v>0</v>
      </c>
      <c r="Z52" s="41">
        <f>MAX(0,MIN(X52,Y52-$C52))</f>
        <v>0</v>
      </c>
      <c r="AA52" s="41">
        <f>AD51*(1+AB$4/12)</f>
        <v>0</v>
      </c>
      <c r="AB52" s="41">
        <f>MAX(0,AA52-AC$4)</f>
        <v>0</v>
      </c>
      <c r="AC52" s="41">
        <f>Y52+AB52</f>
        <v>0</v>
      </c>
      <c r="AD52" s="41">
        <f>MAX(0,MIN(AB52,AC52-$C52))</f>
        <v>0</v>
      </c>
      <c r="AE52" s="41">
        <f>AH51*(1+AF$4/12)</f>
        <v>0</v>
      </c>
      <c r="AF52" s="41">
        <f>MAX(0,AE52-AG$4)</f>
        <v>0</v>
      </c>
      <c r="AG52" s="41">
        <f>AC52+AF52</f>
        <v>0</v>
      </c>
      <c r="AH52" s="41">
        <f>MAX(0,MIN(AF52,AG52-$C52))</f>
        <v>0</v>
      </c>
      <c r="AI52" s="41">
        <f>AL51*(1+AJ$4/12)</f>
        <v>0</v>
      </c>
      <c r="AJ52" s="41">
        <f>MAX(0,AI52-AK$4)</f>
        <v>0</v>
      </c>
      <c r="AK52" s="41">
        <f>AG52+AJ52</f>
        <v>0</v>
      </c>
      <c r="AL52" s="41">
        <f>MAX(0,MIN(AJ52,AK52-$C52))</f>
        <v>0</v>
      </c>
      <c r="AM52" s="41">
        <f>AP51*(1+AN$4/12)</f>
        <v>0</v>
      </c>
      <c r="AN52" s="41">
        <f>MAX(0,AM52-AO$4)</f>
        <v>0</v>
      </c>
      <c r="AO52" s="41">
        <f>AK52+AN52</f>
        <v>0</v>
      </c>
      <c r="AP52" s="41">
        <f>MAX(0,MIN(AN52,AO52-$C52))</f>
        <v>0</v>
      </c>
      <c r="AQ52" s="41">
        <f>AT51*(1+AR$4/12)</f>
        <v>0</v>
      </c>
      <c r="AR52" s="41">
        <f>MAX(0,AQ52-AS$4)</f>
        <v>0</v>
      </c>
      <c r="AS52" s="41">
        <f>AO52+AR52</f>
        <v>0</v>
      </c>
      <c r="AT52" s="41">
        <f>MAX(0,MIN(AR52,AS52-$C52))</f>
        <v>0</v>
      </c>
    </row>
    <row r="53">
      <c r="A53" s="40" t="n">
        <v>47</v>
      </c>
      <c r="B53" s="40" t="str">
        <f>CHOOSE(MONTH(EDATE('4 Дългове'!$D$20,A53-1)),"януари","февруари","март","април","май","юни","юли","август","септември","октомври","ноември","декември")&amp;" "&amp;YEAR(EDATE('4 Дългове'!$D$20,A53-1))&amp;" г."</f>
        <v>септември 2030 г.</v>
      </c>
      <c r="C53" s="41">
        <f>$C$4-(G53+K53+O53+S53+W53+AA53+AE53+AI53+AM53+AQ53)+(H53+L53+P53+T53+X53+AB53+AF53+AJ53+AN53+AR53)</f>
        <v>470</v>
      </c>
      <c r="D53" s="41">
        <f>(G53+K53+O53+S53+W53+AA53+AE53+AI53+AM53+AQ53)-(J52+N52+R52+V52+Z52+AD52+AH52+AL52+AP52+AT52)</f>
        <v>0</v>
      </c>
      <c r="E53" s="41">
        <f>J53+N53+R53+V53+Z53+AD53+AH53+AL53+AP53+AT53</f>
        <v>0</v>
      </c>
      <c r="F53" s="40" t="str">
        <f>IF(AND(E53&lt;0.005,E52&gt;=0.005),A53,"")</f>
        <v/>
      </c>
      <c r="G53" s="41">
        <f>J52*(1+H$4/12)</f>
        <v>0</v>
      </c>
      <c r="H53" s="41">
        <f>MAX(0,G53-I$4)</f>
        <v>0</v>
      </c>
      <c r="I53" s="41">
        <f>H53</f>
        <v>0</v>
      </c>
      <c r="J53" s="41">
        <f>MAX(0,MIN(H53,I53-$C53))</f>
        <v>0</v>
      </c>
      <c r="K53" s="41">
        <f>N52*(1+L$4/12)</f>
        <v>0</v>
      </c>
      <c r="L53" s="41">
        <f>MAX(0,K53-M$4)</f>
        <v>0</v>
      </c>
      <c r="M53" s="41">
        <f>I53+L53</f>
        <v>0</v>
      </c>
      <c r="N53" s="41">
        <f>MAX(0,MIN(L53,M53-$C53))</f>
        <v>0</v>
      </c>
      <c r="O53" s="41">
        <f>R52*(1+P$4/12)</f>
        <v>0</v>
      </c>
      <c r="P53" s="41">
        <f>MAX(0,O53-Q$4)</f>
        <v>0</v>
      </c>
      <c r="Q53" s="41">
        <f>M53+P53</f>
        <v>0</v>
      </c>
      <c r="R53" s="41">
        <f>MAX(0,MIN(P53,Q53-$C53))</f>
        <v>0</v>
      </c>
      <c r="S53" s="41">
        <f>V52*(1+T$4/12)</f>
        <v>0</v>
      </c>
      <c r="T53" s="41">
        <f>MAX(0,S53-U$4)</f>
        <v>0</v>
      </c>
      <c r="U53" s="41">
        <f>Q53+T53</f>
        <v>0</v>
      </c>
      <c r="V53" s="41">
        <f>MAX(0,MIN(T53,U53-$C53))</f>
        <v>0</v>
      </c>
      <c r="W53" s="41">
        <f>Z52*(1+X$4/12)</f>
        <v>0</v>
      </c>
      <c r="X53" s="41">
        <f>MAX(0,W53-Y$4)</f>
        <v>0</v>
      </c>
      <c r="Y53" s="41">
        <f>U53+X53</f>
        <v>0</v>
      </c>
      <c r="Z53" s="41">
        <f>MAX(0,MIN(X53,Y53-$C53))</f>
        <v>0</v>
      </c>
      <c r="AA53" s="41">
        <f>AD52*(1+AB$4/12)</f>
        <v>0</v>
      </c>
      <c r="AB53" s="41">
        <f>MAX(0,AA53-AC$4)</f>
        <v>0</v>
      </c>
      <c r="AC53" s="41">
        <f>Y53+AB53</f>
        <v>0</v>
      </c>
      <c r="AD53" s="41">
        <f>MAX(0,MIN(AB53,AC53-$C53))</f>
        <v>0</v>
      </c>
      <c r="AE53" s="41">
        <f>AH52*(1+AF$4/12)</f>
        <v>0</v>
      </c>
      <c r="AF53" s="41">
        <f>MAX(0,AE53-AG$4)</f>
        <v>0</v>
      </c>
      <c r="AG53" s="41">
        <f>AC53+AF53</f>
        <v>0</v>
      </c>
      <c r="AH53" s="41">
        <f>MAX(0,MIN(AF53,AG53-$C53))</f>
        <v>0</v>
      </c>
      <c r="AI53" s="41">
        <f>AL52*(1+AJ$4/12)</f>
        <v>0</v>
      </c>
      <c r="AJ53" s="41">
        <f>MAX(0,AI53-AK$4)</f>
        <v>0</v>
      </c>
      <c r="AK53" s="41">
        <f>AG53+AJ53</f>
        <v>0</v>
      </c>
      <c r="AL53" s="41">
        <f>MAX(0,MIN(AJ53,AK53-$C53))</f>
        <v>0</v>
      </c>
      <c r="AM53" s="41">
        <f>AP52*(1+AN$4/12)</f>
        <v>0</v>
      </c>
      <c r="AN53" s="41">
        <f>MAX(0,AM53-AO$4)</f>
        <v>0</v>
      </c>
      <c r="AO53" s="41">
        <f>AK53+AN53</f>
        <v>0</v>
      </c>
      <c r="AP53" s="41">
        <f>MAX(0,MIN(AN53,AO53-$C53))</f>
        <v>0</v>
      </c>
      <c r="AQ53" s="41">
        <f>AT52*(1+AR$4/12)</f>
        <v>0</v>
      </c>
      <c r="AR53" s="41">
        <f>MAX(0,AQ53-AS$4)</f>
        <v>0</v>
      </c>
      <c r="AS53" s="41">
        <f>AO53+AR53</f>
        <v>0</v>
      </c>
      <c r="AT53" s="41">
        <f>MAX(0,MIN(AR53,AS53-$C53))</f>
        <v>0</v>
      </c>
    </row>
    <row r="54">
      <c r="A54" s="40" t="n">
        <v>48</v>
      </c>
      <c r="B54" s="40" t="str">
        <f>CHOOSE(MONTH(EDATE('4 Дългове'!$D$20,A54-1)),"януари","февруари","март","април","май","юни","юли","август","септември","октомври","ноември","декември")&amp;" "&amp;YEAR(EDATE('4 Дългове'!$D$20,A54-1))&amp;" г."</f>
        <v>октомври 2030 г.</v>
      </c>
      <c r="C54" s="41">
        <f>$C$4-(G54+K54+O54+S54+W54+AA54+AE54+AI54+AM54+AQ54)+(H54+L54+P54+T54+X54+AB54+AF54+AJ54+AN54+AR54)</f>
        <v>470</v>
      </c>
      <c r="D54" s="41">
        <f>(G54+K54+O54+S54+W54+AA54+AE54+AI54+AM54+AQ54)-(J53+N53+R53+V53+Z53+AD53+AH53+AL53+AP53+AT53)</f>
        <v>0</v>
      </c>
      <c r="E54" s="41">
        <f>J54+N54+R54+V54+Z54+AD54+AH54+AL54+AP54+AT54</f>
        <v>0</v>
      </c>
      <c r="F54" s="40" t="str">
        <f>IF(AND(E54&lt;0.005,E53&gt;=0.005),A54,"")</f>
        <v/>
      </c>
      <c r="G54" s="41">
        <f>J53*(1+H$4/12)</f>
        <v>0</v>
      </c>
      <c r="H54" s="41">
        <f>MAX(0,G54-I$4)</f>
        <v>0</v>
      </c>
      <c r="I54" s="41">
        <f>H54</f>
        <v>0</v>
      </c>
      <c r="J54" s="41">
        <f>MAX(0,MIN(H54,I54-$C54))</f>
        <v>0</v>
      </c>
      <c r="K54" s="41">
        <f>N53*(1+L$4/12)</f>
        <v>0</v>
      </c>
      <c r="L54" s="41">
        <f>MAX(0,K54-M$4)</f>
        <v>0</v>
      </c>
      <c r="M54" s="41">
        <f>I54+L54</f>
        <v>0</v>
      </c>
      <c r="N54" s="41">
        <f>MAX(0,MIN(L54,M54-$C54))</f>
        <v>0</v>
      </c>
      <c r="O54" s="41">
        <f>R53*(1+P$4/12)</f>
        <v>0</v>
      </c>
      <c r="P54" s="41">
        <f>MAX(0,O54-Q$4)</f>
        <v>0</v>
      </c>
      <c r="Q54" s="41">
        <f>M54+P54</f>
        <v>0</v>
      </c>
      <c r="R54" s="41">
        <f>MAX(0,MIN(P54,Q54-$C54))</f>
        <v>0</v>
      </c>
      <c r="S54" s="41">
        <f>V53*(1+T$4/12)</f>
        <v>0</v>
      </c>
      <c r="T54" s="41">
        <f>MAX(0,S54-U$4)</f>
        <v>0</v>
      </c>
      <c r="U54" s="41">
        <f>Q54+T54</f>
        <v>0</v>
      </c>
      <c r="V54" s="41">
        <f>MAX(0,MIN(T54,U54-$C54))</f>
        <v>0</v>
      </c>
      <c r="W54" s="41">
        <f>Z53*(1+X$4/12)</f>
        <v>0</v>
      </c>
      <c r="X54" s="41">
        <f>MAX(0,W54-Y$4)</f>
        <v>0</v>
      </c>
      <c r="Y54" s="41">
        <f>U54+X54</f>
        <v>0</v>
      </c>
      <c r="Z54" s="41">
        <f>MAX(0,MIN(X54,Y54-$C54))</f>
        <v>0</v>
      </c>
      <c r="AA54" s="41">
        <f>AD53*(1+AB$4/12)</f>
        <v>0</v>
      </c>
      <c r="AB54" s="41">
        <f>MAX(0,AA54-AC$4)</f>
        <v>0</v>
      </c>
      <c r="AC54" s="41">
        <f>Y54+AB54</f>
        <v>0</v>
      </c>
      <c r="AD54" s="41">
        <f>MAX(0,MIN(AB54,AC54-$C54))</f>
        <v>0</v>
      </c>
      <c r="AE54" s="41">
        <f>AH53*(1+AF$4/12)</f>
        <v>0</v>
      </c>
      <c r="AF54" s="41">
        <f>MAX(0,AE54-AG$4)</f>
        <v>0</v>
      </c>
      <c r="AG54" s="41">
        <f>AC54+AF54</f>
        <v>0</v>
      </c>
      <c r="AH54" s="41">
        <f>MAX(0,MIN(AF54,AG54-$C54))</f>
        <v>0</v>
      </c>
      <c r="AI54" s="41">
        <f>AL53*(1+AJ$4/12)</f>
        <v>0</v>
      </c>
      <c r="AJ54" s="41">
        <f>MAX(0,AI54-AK$4)</f>
        <v>0</v>
      </c>
      <c r="AK54" s="41">
        <f>AG54+AJ54</f>
        <v>0</v>
      </c>
      <c r="AL54" s="41">
        <f>MAX(0,MIN(AJ54,AK54-$C54))</f>
        <v>0</v>
      </c>
      <c r="AM54" s="41">
        <f>AP53*(1+AN$4/12)</f>
        <v>0</v>
      </c>
      <c r="AN54" s="41">
        <f>MAX(0,AM54-AO$4)</f>
        <v>0</v>
      </c>
      <c r="AO54" s="41">
        <f>AK54+AN54</f>
        <v>0</v>
      </c>
      <c r="AP54" s="41">
        <f>MAX(0,MIN(AN54,AO54-$C54))</f>
        <v>0</v>
      </c>
      <c r="AQ54" s="41">
        <f>AT53*(1+AR$4/12)</f>
        <v>0</v>
      </c>
      <c r="AR54" s="41">
        <f>MAX(0,AQ54-AS$4)</f>
        <v>0</v>
      </c>
      <c r="AS54" s="41">
        <f>AO54+AR54</f>
        <v>0</v>
      </c>
      <c r="AT54" s="41">
        <f>MAX(0,MIN(AR54,AS54-$C54))</f>
        <v>0</v>
      </c>
    </row>
    <row r="55">
      <c r="A55" s="40" t="n">
        <v>49</v>
      </c>
      <c r="B55" s="40" t="str">
        <f>CHOOSE(MONTH(EDATE('4 Дългове'!$D$20,A55-1)),"януари","февруари","март","април","май","юни","юли","август","септември","октомври","ноември","декември")&amp;" "&amp;YEAR(EDATE('4 Дългове'!$D$20,A55-1))&amp;" г."</f>
        <v>ноември 2030 г.</v>
      </c>
      <c r="C55" s="41">
        <f>$C$4-(G55+K55+O55+S55+W55+AA55+AE55+AI55+AM55+AQ55)+(H55+L55+P55+T55+X55+AB55+AF55+AJ55+AN55+AR55)</f>
        <v>470</v>
      </c>
      <c r="D55" s="41">
        <f>(G55+K55+O55+S55+W55+AA55+AE55+AI55+AM55+AQ55)-(J54+N54+R54+V54+Z54+AD54+AH54+AL54+AP54+AT54)</f>
        <v>0</v>
      </c>
      <c r="E55" s="41">
        <f>J55+N55+R55+V55+Z55+AD55+AH55+AL55+AP55+AT55</f>
        <v>0</v>
      </c>
      <c r="F55" s="40" t="str">
        <f>IF(AND(E55&lt;0.005,E54&gt;=0.005),A55,"")</f>
        <v/>
      </c>
      <c r="G55" s="41">
        <f>J54*(1+H$4/12)</f>
        <v>0</v>
      </c>
      <c r="H55" s="41">
        <f>MAX(0,G55-I$4)</f>
        <v>0</v>
      </c>
      <c r="I55" s="41">
        <f>H55</f>
        <v>0</v>
      </c>
      <c r="J55" s="41">
        <f>MAX(0,MIN(H55,I55-$C55))</f>
        <v>0</v>
      </c>
      <c r="K55" s="41">
        <f>N54*(1+L$4/12)</f>
        <v>0</v>
      </c>
      <c r="L55" s="41">
        <f>MAX(0,K55-M$4)</f>
        <v>0</v>
      </c>
      <c r="M55" s="41">
        <f>I55+L55</f>
        <v>0</v>
      </c>
      <c r="N55" s="41">
        <f>MAX(0,MIN(L55,M55-$C55))</f>
        <v>0</v>
      </c>
      <c r="O55" s="41">
        <f>R54*(1+P$4/12)</f>
        <v>0</v>
      </c>
      <c r="P55" s="41">
        <f>MAX(0,O55-Q$4)</f>
        <v>0</v>
      </c>
      <c r="Q55" s="41">
        <f>M55+P55</f>
        <v>0</v>
      </c>
      <c r="R55" s="41">
        <f>MAX(0,MIN(P55,Q55-$C55))</f>
        <v>0</v>
      </c>
      <c r="S55" s="41">
        <f>V54*(1+T$4/12)</f>
        <v>0</v>
      </c>
      <c r="T55" s="41">
        <f>MAX(0,S55-U$4)</f>
        <v>0</v>
      </c>
      <c r="U55" s="41">
        <f>Q55+T55</f>
        <v>0</v>
      </c>
      <c r="V55" s="41">
        <f>MAX(0,MIN(T55,U55-$C55))</f>
        <v>0</v>
      </c>
      <c r="W55" s="41">
        <f>Z54*(1+X$4/12)</f>
        <v>0</v>
      </c>
      <c r="X55" s="41">
        <f>MAX(0,W55-Y$4)</f>
        <v>0</v>
      </c>
      <c r="Y55" s="41">
        <f>U55+X55</f>
        <v>0</v>
      </c>
      <c r="Z55" s="41">
        <f>MAX(0,MIN(X55,Y55-$C55))</f>
        <v>0</v>
      </c>
      <c r="AA55" s="41">
        <f>AD54*(1+AB$4/12)</f>
        <v>0</v>
      </c>
      <c r="AB55" s="41">
        <f>MAX(0,AA55-AC$4)</f>
        <v>0</v>
      </c>
      <c r="AC55" s="41">
        <f>Y55+AB55</f>
        <v>0</v>
      </c>
      <c r="AD55" s="41">
        <f>MAX(0,MIN(AB55,AC55-$C55))</f>
        <v>0</v>
      </c>
      <c r="AE55" s="41">
        <f>AH54*(1+AF$4/12)</f>
        <v>0</v>
      </c>
      <c r="AF55" s="41">
        <f>MAX(0,AE55-AG$4)</f>
        <v>0</v>
      </c>
      <c r="AG55" s="41">
        <f>AC55+AF55</f>
        <v>0</v>
      </c>
      <c r="AH55" s="41">
        <f>MAX(0,MIN(AF55,AG55-$C55))</f>
        <v>0</v>
      </c>
      <c r="AI55" s="41">
        <f>AL54*(1+AJ$4/12)</f>
        <v>0</v>
      </c>
      <c r="AJ55" s="41">
        <f>MAX(0,AI55-AK$4)</f>
        <v>0</v>
      </c>
      <c r="AK55" s="41">
        <f>AG55+AJ55</f>
        <v>0</v>
      </c>
      <c r="AL55" s="41">
        <f>MAX(0,MIN(AJ55,AK55-$C55))</f>
        <v>0</v>
      </c>
      <c r="AM55" s="41">
        <f>AP54*(1+AN$4/12)</f>
        <v>0</v>
      </c>
      <c r="AN55" s="41">
        <f>MAX(0,AM55-AO$4)</f>
        <v>0</v>
      </c>
      <c r="AO55" s="41">
        <f>AK55+AN55</f>
        <v>0</v>
      </c>
      <c r="AP55" s="41">
        <f>MAX(0,MIN(AN55,AO55-$C55))</f>
        <v>0</v>
      </c>
      <c r="AQ55" s="41">
        <f>AT54*(1+AR$4/12)</f>
        <v>0</v>
      </c>
      <c r="AR55" s="41">
        <f>MAX(0,AQ55-AS$4)</f>
        <v>0</v>
      </c>
      <c r="AS55" s="41">
        <f>AO55+AR55</f>
        <v>0</v>
      </c>
      <c r="AT55" s="41">
        <f>MAX(0,MIN(AR55,AS55-$C55))</f>
        <v>0</v>
      </c>
    </row>
    <row r="56">
      <c r="A56" s="40" t="n">
        <v>50</v>
      </c>
      <c r="B56" s="40" t="str">
        <f>CHOOSE(MONTH(EDATE('4 Дългове'!$D$20,A56-1)),"януари","февруари","март","април","май","юни","юли","август","септември","октомври","ноември","декември")&amp;" "&amp;YEAR(EDATE('4 Дългове'!$D$20,A56-1))&amp;" г."</f>
        <v>декември 2030 г.</v>
      </c>
      <c r="C56" s="41">
        <f>$C$4-(G56+K56+O56+S56+W56+AA56+AE56+AI56+AM56+AQ56)+(H56+L56+P56+T56+X56+AB56+AF56+AJ56+AN56+AR56)</f>
        <v>470</v>
      </c>
      <c r="D56" s="41">
        <f>(G56+K56+O56+S56+W56+AA56+AE56+AI56+AM56+AQ56)-(J55+N55+R55+V55+Z55+AD55+AH55+AL55+AP55+AT55)</f>
        <v>0</v>
      </c>
      <c r="E56" s="41">
        <f>J56+N56+R56+V56+Z56+AD56+AH56+AL56+AP56+AT56</f>
        <v>0</v>
      </c>
      <c r="F56" s="40" t="str">
        <f>IF(AND(E56&lt;0.005,E55&gt;=0.005),A56,"")</f>
        <v/>
      </c>
      <c r="G56" s="41">
        <f>J55*(1+H$4/12)</f>
        <v>0</v>
      </c>
      <c r="H56" s="41">
        <f>MAX(0,G56-I$4)</f>
        <v>0</v>
      </c>
      <c r="I56" s="41">
        <f>H56</f>
        <v>0</v>
      </c>
      <c r="J56" s="41">
        <f>MAX(0,MIN(H56,I56-$C56))</f>
        <v>0</v>
      </c>
      <c r="K56" s="41">
        <f>N55*(1+L$4/12)</f>
        <v>0</v>
      </c>
      <c r="L56" s="41">
        <f>MAX(0,K56-M$4)</f>
        <v>0</v>
      </c>
      <c r="M56" s="41">
        <f>I56+L56</f>
        <v>0</v>
      </c>
      <c r="N56" s="41">
        <f>MAX(0,MIN(L56,M56-$C56))</f>
        <v>0</v>
      </c>
      <c r="O56" s="41">
        <f>R55*(1+P$4/12)</f>
        <v>0</v>
      </c>
      <c r="P56" s="41">
        <f>MAX(0,O56-Q$4)</f>
        <v>0</v>
      </c>
      <c r="Q56" s="41">
        <f>M56+P56</f>
        <v>0</v>
      </c>
      <c r="R56" s="41">
        <f>MAX(0,MIN(P56,Q56-$C56))</f>
        <v>0</v>
      </c>
      <c r="S56" s="41">
        <f>V55*(1+T$4/12)</f>
        <v>0</v>
      </c>
      <c r="T56" s="41">
        <f>MAX(0,S56-U$4)</f>
        <v>0</v>
      </c>
      <c r="U56" s="41">
        <f>Q56+T56</f>
        <v>0</v>
      </c>
      <c r="V56" s="41">
        <f>MAX(0,MIN(T56,U56-$C56))</f>
        <v>0</v>
      </c>
      <c r="W56" s="41">
        <f>Z55*(1+X$4/12)</f>
        <v>0</v>
      </c>
      <c r="X56" s="41">
        <f>MAX(0,W56-Y$4)</f>
        <v>0</v>
      </c>
      <c r="Y56" s="41">
        <f>U56+X56</f>
        <v>0</v>
      </c>
      <c r="Z56" s="41">
        <f>MAX(0,MIN(X56,Y56-$C56))</f>
        <v>0</v>
      </c>
      <c r="AA56" s="41">
        <f>AD55*(1+AB$4/12)</f>
        <v>0</v>
      </c>
      <c r="AB56" s="41">
        <f>MAX(0,AA56-AC$4)</f>
        <v>0</v>
      </c>
      <c r="AC56" s="41">
        <f>Y56+AB56</f>
        <v>0</v>
      </c>
      <c r="AD56" s="41">
        <f>MAX(0,MIN(AB56,AC56-$C56))</f>
        <v>0</v>
      </c>
      <c r="AE56" s="41">
        <f>AH55*(1+AF$4/12)</f>
        <v>0</v>
      </c>
      <c r="AF56" s="41">
        <f>MAX(0,AE56-AG$4)</f>
        <v>0</v>
      </c>
      <c r="AG56" s="41">
        <f>AC56+AF56</f>
        <v>0</v>
      </c>
      <c r="AH56" s="41">
        <f>MAX(0,MIN(AF56,AG56-$C56))</f>
        <v>0</v>
      </c>
      <c r="AI56" s="41">
        <f>AL55*(1+AJ$4/12)</f>
        <v>0</v>
      </c>
      <c r="AJ56" s="41">
        <f>MAX(0,AI56-AK$4)</f>
        <v>0</v>
      </c>
      <c r="AK56" s="41">
        <f>AG56+AJ56</f>
        <v>0</v>
      </c>
      <c r="AL56" s="41">
        <f>MAX(0,MIN(AJ56,AK56-$C56))</f>
        <v>0</v>
      </c>
      <c r="AM56" s="41">
        <f>AP55*(1+AN$4/12)</f>
        <v>0</v>
      </c>
      <c r="AN56" s="41">
        <f>MAX(0,AM56-AO$4)</f>
        <v>0</v>
      </c>
      <c r="AO56" s="41">
        <f>AK56+AN56</f>
        <v>0</v>
      </c>
      <c r="AP56" s="41">
        <f>MAX(0,MIN(AN56,AO56-$C56))</f>
        <v>0</v>
      </c>
      <c r="AQ56" s="41">
        <f>AT55*(1+AR$4/12)</f>
        <v>0</v>
      </c>
      <c r="AR56" s="41">
        <f>MAX(0,AQ56-AS$4)</f>
        <v>0</v>
      </c>
      <c r="AS56" s="41">
        <f>AO56+AR56</f>
        <v>0</v>
      </c>
      <c r="AT56" s="41">
        <f>MAX(0,MIN(AR56,AS56-$C56))</f>
        <v>0</v>
      </c>
    </row>
    <row r="57">
      <c r="A57" s="40" t="n">
        <v>51</v>
      </c>
      <c r="B57" s="40" t="str">
        <f>CHOOSE(MONTH(EDATE('4 Дългове'!$D$20,A57-1)),"януари","февруари","март","април","май","юни","юли","август","септември","октомври","ноември","декември")&amp;" "&amp;YEAR(EDATE('4 Дългове'!$D$20,A57-1))&amp;" г."</f>
        <v>януари 2031 г.</v>
      </c>
      <c r="C57" s="41">
        <f>$C$4-(G57+K57+O57+S57+W57+AA57+AE57+AI57+AM57+AQ57)+(H57+L57+P57+T57+X57+AB57+AF57+AJ57+AN57+AR57)</f>
        <v>470</v>
      </c>
      <c r="D57" s="41">
        <f>(G57+K57+O57+S57+W57+AA57+AE57+AI57+AM57+AQ57)-(J56+N56+R56+V56+Z56+AD56+AH56+AL56+AP56+AT56)</f>
        <v>0</v>
      </c>
      <c r="E57" s="41">
        <f>J57+N57+R57+V57+Z57+AD57+AH57+AL57+AP57+AT57</f>
        <v>0</v>
      </c>
      <c r="F57" s="40" t="str">
        <f>IF(AND(E57&lt;0.005,E56&gt;=0.005),A57,"")</f>
        <v/>
      </c>
      <c r="G57" s="41">
        <f>J56*(1+H$4/12)</f>
        <v>0</v>
      </c>
      <c r="H57" s="41">
        <f>MAX(0,G57-I$4)</f>
        <v>0</v>
      </c>
      <c r="I57" s="41">
        <f>H57</f>
        <v>0</v>
      </c>
      <c r="J57" s="41">
        <f>MAX(0,MIN(H57,I57-$C57))</f>
        <v>0</v>
      </c>
      <c r="K57" s="41">
        <f>N56*(1+L$4/12)</f>
        <v>0</v>
      </c>
      <c r="L57" s="41">
        <f>MAX(0,K57-M$4)</f>
        <v>0</v>
      </c>
      <c r="M57" s="41">
        <f>I57+L57</f>
        <v>0</v>
      </c>
      <c r="N57" s="41">
        <f>MAX(0,MIN(L57,M57-$C57))</f>
        <v>0</v>
      </c>
      <c r="O57" s="41">
        <f>R56*(1+P$4/12)</f>
        <v>0</v>
      </c>
      <c r="P57" s="41">
        <f>MAX(0,O57-Q$4)</f>
        <v>0</v>
      </c>
      <c r="Q57" s="41">
        <f>M57+P57</f>
        <v>0</v>
      </c>
      <c r="R57" s="41">
        <f>MAX(0,MIN(P57,Q57-$C57))</f>
        <v>0</v>
      </c>
      <c r="S57" s="41">
        <f>V56*(1+T$4/12)</f>
        <v>0</v>
      </c>
      <c r="T57" s="41">
        <f>MAX(0,S57-U$4)</f>
        <v>0</v>
      </c>
      <c r="U57" s="41">
        <f>Q57+T57</f>
        <v>0</v>
      </c>
      <c r="V57" s="41">
        <f>MAX(0,MIN(T57,U57-$C57))</f>
        <v>0</v>
      </c>
      <c r="W57" s="41">
        <f>Z56*(1+X$4/12)</f>
        <v>0</v>
      </c>
      <c r="X57" s="41">
        <f>MAX(0,W57-Y$4)</f>
        <v>0</v>
      </c>
      <c r="Y57" s="41">
        <f>U57+X57</f>
        <v>0</v>
      </c>
      <c r="Z57" s="41">
        <f>MAX(0,MIN(X57,Y57-$C57))</f>
        <v>0</v>
      </c>
      <c r="AA57" s="41">
        <f>AD56*(1+AB$4/12)</f>
        <v>0</v>
      </c>
      <c r="AB57" s="41">
        <f>MAX(0,AA57-AC$4)</f>
        <v>0</v>
      </c>
      <c r="AC57" s="41">
        <f>Y57+AB57</f>
        <v>0</v>
      </c>
      <c r="AD57" s="41">
        <f>MAX(0,MIN(AB57,AC57-$C57))</f>
        <v>0</v>
      </c>
      <c r="AE57" s="41">
        <f>AH56*(1+AF$4/12)</f>
        <v>0</v>
      </c>
      <c r="AF57" s="41">
        <f>MAX(0,AE57-AG$4)</f>
        <v>0</v>
      </c>
      <c r="AG57" s="41">
        <f>AC57+AF57</f>
        <v>0</v>
      </c>
      <c r="AH57" s="41">
        <f>MAX(0,MIN(AF57,AG57-$C57))</f>
        <v>0</v>
      </c>
      <c r="AI57" s="41">
        <f>AL56*(1+AJ$4/12)</f>
        <v>0</v>
      </c>
      <c r="AJ57" s="41">
        <f>MAX(0,AI57-AK$4)</f>
        <v>0</v>
      </c>
      <c r="AK57" s="41">
        <f>AG57+AJ57</f>
        <v>0</v>
      </c>
      <c r="AL57" s="41">
        <f>MAX(0,MIN(AJ57,AK57-$C57))</f>
        <v>0</v>
      </c>
      <c r="AM57" s="41">
        <f>AP56*(1+AN$4/12)</f>
        <v>0</v>
      </c>
      <c r="AN57" s="41">
        <f>MAX(0,AM57-AO$4)</f>
        <v>0</v>
      </c>
      <c r="AO57" s="41">
        <f>AK57+AN57</f>
        <v>0</v>
      </c>
      <c r="AP57" s="41">
        <f>MAX(0,MIN(AN57,AO57-$C57))</f>
        <v>0</v>
      </c>
      <c r="AQ57" s="41">
        <f>AT56*(1+AR$4/12)</f>
        <v>0</v>
      </c>
      <c r="AR57" s="41">
        <f>MAX(0,AQ57-AS$4)</f>
        <v>0</v>
      </c>
      <c r="AS57" s="41">
        <f>AO57+AR57</f>
        <v>0</v>
      </c>
      <c r="AT57" s="41">
        <f>MAX(0,MIN(AR57,AS57-$C57))</f>
        <v>0</v>
      </c>
    </row>
    <row r="58">
      <c r="A58" s="40" t="n">
        <v>52</v>
      </c>
      <c r="B58" s="40" t="str">
        <f>CHOOSE(MONTH(EDATE('4 Дългове'!$D$20,A58-1)),"януари","февруари","март","април","май","юни","юли","август","септември","октомври","ноември","декември")&amp;" "&amp;YEAR(EDATE('4 Дългове'!$D$20,A58-1))&amp;" г."</f>
        <v>февруари 2031 г.</v>
      </c>
      <c r="C58" s="41">
        <f>$C$4-(G58+K58+O58+S58+W58+AA58+AE58+AI58+AM58+AQ58)+(H58+L58+P58+T58+X58+AB58+AF58+AJ58+AN58+AR58)</f>
        <v>470</v>
      </c>
      <c r="D58" s="41">
        <f>(G58+K58+O58+S58+W58+AA58+AE58+AI58+AM58+AQ58)-(J57+N57+R57+V57+Z57+AD57+AH57+AL57+AP57+AT57)</f>
        <v>0</v>
      </c>
      <c r="E58" s="41">
        <f>J58+N58+R58+V58+Z58+AD58+AH58+AL58+AP58+AT58</f>
        <v>0</v>
      </c>
      <c r="F58" s="40" t="str">
        <f>IF(AND(E58&lt;0.005,E57&gt;=0.005),A58,"")</f>
        <v/>
      </c>
      <c r="G58" s="41">
        <f>J57*(1+H$4/12)</f>
        <v>0</v>
      </c>
      <c r="H58" s="41">
        <f>MAX(0,G58-I$4)</f>
        <v>0</v>
      </c>
      <c r="I58" s="41">
        <f>H58</f>
        <v>0</v>
      </c>
      <c r="J58" s="41">
        <f>MAX(0,MIN(H58,I58-$C58))</f>
        <v>0</v>
      </c>
      <c r="K58" s="41">
        <f>N57*(1+L$4/12)</f>
        <v>0</v>
      </c>
      <c r="L58" s="41">
        <f>MAX(0,K58-M$4)</f>
        <v>0</v>
      </c>
      <c r="M58" s="41">
        <f>I58+L58</f>
        <v>0</v>
      </c>
      <c r="N58" s="41">
        <f>MAX(0,MIN(L58,M58-$C58))</f>
        <v>0</v>
      </c>
      <c r="O58" s="41">
        <f>R57*(1+P$4/12)</f>
        <v>0</v>
      </c>
      <c r="P58" s="41">
        <f>MAX(0,O58-Q$4)</f>
        <v>0</v>
      </c>
      <c r="Q58" s="41">
        <f>M58+P58</f>
        <v>0</v>
      </c>
      <c r="R58" s="41">
        <f>MAX(0,MIN(P58,Q58-$C58))</f>
        <v>0</v>
      </c>
      <c r="S58" s="41">
        <f>V57*(1+T$4/12)</f>
        <v>0</v>
      </c>
      <c r="T58" s="41">
        <f>MAX(0,S58-U$4)</f>
        <v>0</v>
      </c>
      <c r="U58" s="41">
        <f>Q58+T58</f>
        <v>0</v>
      </c>
      <c r="V58" s="41">
        <f>MAX(0,MIN(T58,U58-$C58))</f>
        <v>0</v>
      </c>
      <c r="W58" s="41">
        <f>Z57*(1+X$4/12)</f>
        <v>0</v>
      </c>
      <c r="X58" s="41">
        <f>MAX(0,W58-Y$4)</f>
        <v>0</v>
      </c>
      <c r="Y58" s="41">
        <f>U58+X58</f>
        <v>0</v>
      </c>
      <c r="Z58" s="41">
        <f>MAX(0,MIN(X58,Y58-$C58))</f>
        <v>0</v>
      </c>
      <c r="AA58" s="41">
        <f>AD57*(1+AB$4/12)</f>
        <v>0</v>
      </c>
      <c r="AB58" s="41">
        <f>MAX(0,AA58-AC$4)</f>
        <v>0</v>
      </c>
      <c r="AC58" s="41">
        <f>Y58+AB58</f>
        <v>0</v>
      </c>
      <c r="AD58" s="41">
        <f>MAX(0,MIN(AB58,AC58-$C58))</f>
        <v>0</v>
      </c>
      <c r="AE58" s="41">
        <f>AH57*(1+AF$4/12)</f>
        <v>0</v>
      </c>
      <c r="AF58" s="41">
        <f>MAX(0,AE58-AG$4)</f>
        <v>0</v>
      </c>
      <c r="AG58" s="41">
        <f>AC58+AF58</f>
        <v>0</v>
      </c>
      <c r="AH58" s="41">
        <f>MAX(0,MIN(AF58,AG58-$C58))</f>
        <v>0</v>
      </c>
      <c r="AI58" s="41">
        <f>AL57*(1+AJ$4/12)</f>
        <v>0</v>
      </c>
      <c r="AJ58" s="41">
        <f>MAX(0,AI58-AK$4)</f>
        <v>0</v>
      </c>
      <c r="AK58" s="41">
        <f>AG58+AJ58</f>
        <v>0</v>
      </c>
      <c r="AL58" s="41">
        <f>MAX(0,MIN(AJ58,AK58-$C58))</f>
        <v>0</v>
      </c>
      <c r="AM58" s="41">
        <f>AP57*(1+AN$4/12)</f>
        <v>0</v>
      </c>
      <c r="AN58" s="41">
        <f>MAX(0,AM58-AO$4)</f>
        <v>0</v>
      </c>
      <c r="AO58" s="41">
        <f>AK58+AN58</f>
        <v>0</v>
      </c>
      <c r="AP58" s="41">
        <f>MAX(0,MIN(AN58,AO58-$C58))</f>
        <v>0</v>
      </c>
      <c r="AQ58" s="41">
        <f>AT57*(1+AR$4/12)</f>
        <v>0</v>
      </c>
      <c r="AR58" s="41">
        <f>MAX(0,AQ58-AS$4)</f>
        <v>0</v>
      </c>
      <c r="AS58" s="41">
        <f>AO58+AR58</f>
        <v>0</v>
      </c>
      <c r="AT58" s="41">
        <f>MAX(0,MIN(AR58,AS58-$C58))</f>
        <v>0</v>
      </c>
    </row>
    <row r="59">
      <c r="A59" s="40" t="n">
        <v>53</v>
      </c>
      <c r="B59" s="40" t="str">
        <f>CHOOSE(MONTH(EDATE('4 Дългове'!$D$20,A59-1)),"януари","февруари","март","април","май","юни","юли","август","септември","октомври","ноември","декември")&amp;" "&amp;YEAR(EDATE('4 Дългове'!$D$20,A59-1))&amp;" г."</f>
        <v>март 2031 г.</v>
      </c>
      <c r="C59" s="41">
        <f>$C$4-(G59+K59+O59+S59+W59+AA59+AE59+AI59+AM59+AQ59)+(H59+L59+P59+T59+X59+AB59+AF59+AJ59+AN59+AR59)</f>
        <v>470</v>
      </c>
      <c r="D59" s="41">
        <f>(G59+K59+O59+S59+W59+AA59+AE59+AI59+AM59+AQ59)-(J58+N58+R58+V58+Z58+AD58+AH58+AL58+AP58+AT58)</f>
        <v>0</v>
      </c>
      <c r="E59" s="41">
        <f>J59+N59+R59+V59+Z59+AD59+AH59+AL59+AP59+AT59</f>
        <v>0</v>
      </c>
      <c r="F59" s="40" t="str">
        <f>IF(AND(E59&lt;0.005,E58&gt;=0.005),A59,"")</f>
        <v/>
      </c>
      <c r="G59" s="41">
        <f>J58*(1+H$4/12)</f>
        <v>0</v>
      </c>
      <c r="H59" s="41">
        <f>MAX(0,G59-I$4)</f>
        <v>0</v>
      </c>
      <c r="I59" s="41">
        <f>H59</f>
        <v>0</v>
      </c>
      <c r="J59" s="41">
        <f>MAX(0,MIN(H59,I59-$C59))</f>
        <v>0</v>
      </c>
      <c r="K59" s="41">
        <f>N58*(1+L$4/12)</f>
        <v>0</v>
      </c>
      <c r="L59" s="41">
        <f>MAX(0,K59-M$4)</f>
        <v>0</v>
      </c>
      <c r="M59" s="41">
        <f>I59+L59</f>
        <v>0</v>
      </c>
      <c r="N59" s="41">
        <f>MAX(0,MIN(L59,M59-$C59))</f>
        <v>0</v>
      </c>
      <c r="O59" s="41">
        <f>R58*(1+P$4/12)</f>
        <v>0</v>
      </c>
      <c r="P59" s="41">
        <f>MAX(0,O59-Q$4)</f>
        <v>0</v>
      </c>
      <c r="Q59" s="41">
        <f>M59+P59</f>
        <v>0</v>
      </c>
      <c r="R59" s="41">
        <f>MAX(0,MIN(P59,Q59-$C59))</f>
        <v>0</v>
      </c>
      <c r="S59" s="41">
        <f>V58*(1+T$4/12)</f>
        <v>0</v>
      </c>
      <c r="T59" s="41">
        <f>MAX(0,S59-U$4)</f>
        <v>0</v>
      </c>
      <c r="U59" s="41">
        <f>Q59+T59</f>
        <v>0</v>
      </c>
      <c r="V59" s="41">
        <f>MAX(0,MIN(T59,U59-$C59))</f>
        <v>0</v>
      </c>
      <c r="W59" s="41">
        <f>Z58*(1+X$4/12)</f>
        <v>0</v>
      </c>
      <c r="X59" s="41">
        <f>MAX(0,W59-Y$4)</f>
        <v>0</v>
      </c>
      <c r="Y59" s="41">
        <f>U59+X59</f>
        <v>0</v>
      </c>
      <c r="Z59" s="41">
        <f>MAX(0,MIN(X59,Y59-$C59))</f>
        <v>0</v>
      </c>
      <c r="AA59" s="41">
        <f>AD58*(1+AB$4/12)</f>
        <v>0</v>
      </c>
      <c r="AB59" s="41">
        <f>MAX(0,AA59-AC$4)</f>
        <v>0</v>
      </c>
      <c r="AC59" s="41">
        <f>Y59+AB59</f>
        <v>0</v>
      </c>
      <c r="AD59" s="41">
        <f>MAX(0,MIN(AB59,AC59-$C59))</f>
        <v>0</v>
      </c>
      <c r="AE59" s="41">
        <f>AH58*(1+AF$4/12)</f>
        <v>0</v>
      </c>
      <c r="AF59" s="41">
        <f>MAX(0,AE59-AG$4)</f>
        <v>0</v>
      </c>
      <c r="AG59" s="41">
        <f>AC59+AF59</f>
        <v>0</v>
      </c>
      <c r="AH59" s="41">
        <f>MAX(0,MIN(AF59,AG59-$C59))</f>
        <v>0</v>
      </c>
      <c r="AI59" s="41">
        <f>AL58*(1+AJ$4/12)</f>
        <v>0</v>
      </c>
      <c r="AJ59" s="41">
        <f>MAX(0,AI59-AK$4)</f>
        <v>0</v>
      </c>
      <c r="AK59" s="41">
        <f>AG59+AJ59</f>
        <v>0</v>
      </c>
      <c r="AL59" s="41">
        <f>MAX(0,MIN(AJ59,AK59-$C59))</f>
        <v>0</v>
      </c>
      <c r="AM59" s="41">
        <f>AP58*(1+AN$4/12)</f>
        <v>0</v>
      </c>
      <c r="AN59" s="41">
        <f>MAX(0,AM59-AO$4)</f>
        <v>0</v>
      </c>
      <c r="AO59" s="41">
        <f>AK59+AN59</f>
        <v>0</v>
      </c>
      <c r="AP59" s="41">
        <f>MAX(0,MIN(AN59,AO59-$C59))</f>
        <v>0</v>
      </c>
      <c r="AQ59" s="41">
        <f>AT58*(1+AR$4/12)</f>
        <v>0</v>
      </c>
      <c r="AR59" s="41">
        <f>MAX(0,AQ59-AS$4)</f>
        <v>0</v>
      </c>
      <c r="AS59" s="41">
        <f>AO59+AR59</f>
        <v>0</v>
      </c>
      <c r="AT59" s="41">
        <f>MAX(0,MIN(AR59,AS59-$C59))</f>
        <v>0</v>
      </c>
    </row>
    <row r="60">
      <c r="A60" s="40" t="n">
        <v>54</v>
      </c>
      <c r="B60" s="40" t="str">
        <f>CHOOSE(MONTH(EDATE('4 Дългове'!$D$20,A60-1)),"януари","февруари","март","април","май","юни","юли","август","септември","октомври","ноември","декември")&amp;" "&amp;YEAR(EDATE('4 Дългове'!$D$20,A60-1))&amp;" г."</f>
        <v>април 2031 г.</v>
      </c>
      <c r="C60" s="41">
        <f>$C$4-(G60+K60+O60+S60+W60+AA60+AE60+AI60+AM60+AQ60)+(H60+L60+P60+T60+X60+AB60+AF60+AJ60+AN60+AR60)</f>
        <v>470</v>
      </c>
      <c r="D60" s="41">
        <f>(G60+K60+O60+S60+W60+AA60+AE60+AI60+AM60+AQ60)-(J59+N59+R59+V59+Z59+AD59+AH59+AL59+AP59+AT59)</f>
        <v>0</v>
      </c>
      <c r="E60" s="41">
        <f>J60+N60+R60+V60+Z60+AD60+AH60+AL60+AP60+AT60</f>
        <v>0</v>
      </c>
      <c r="F60" s="40" t="str">
        <f>IF(AND(E60&lt;0.005,E59&gt;=0.005),A60,"")</f>
        <v/>
      </c>
      <c r="G60" s="41">
        <f>J59*(1+H$4/12)</f>
        <v>0</v>
      </c>
      <c r="H60" s="41">
        <f>MAX(0,G60-I$4)</f>
        <v>0</v>
      </c>
      <c r="I60" s="41">
        <f>H60</f>
        <v>0</v>
      </c>
      <c r="J60" s="41">
        <f>MAX(0,MIN(H60,I60-$C60))</f>
        <v>0</v>
      </c>
      <c r="K60" s="41">
        <f>N59*(1+L$4/12)</f>
        <v>0</v>
      </c>
      <c r="L60" s="41">
        <f>MAX(0,K60-M$4)</f>
        <v>0</v>
      </c>
      <c r="M60" s="41">
        <f>I60+L60</f>
        <v>0</v>
      </c>
      <c r="N60" s="41">
        <f>MAX(0,MIN(L60,M60-$C60))</f>
        <v>0</v>
      </c>
      <c r="O60" s="41">
        <f>R59*(1+P$4/12)</f>
        <v>0</v>
      </c>
      <c r="P60" s="41">
        <f>MAX(0,O60-Q$4)</f>
        <v>0</v>
      </c>
      <c r="Q60" s="41">
        <f>M60+P60</f>
        <v>0</v>
      </c>
      <c r="R60" s="41">
        <f>MAX(0,MIN(P60,Q60-$C60))</f>
        <v>0</v>
      </c>
      <c r="S60" s="41">
        <f>V59*(1+T$4/12)</f>
        <v>0</v>
      </c>
      <c r="T60" s="41">
        <f>MAX(0,S60-U$4)</f>
        <v>0</v>
      </c>
      <c r="U60" s="41">
        <f>Q60+T60</f>
        <v>0</v>
      </c>
      <c r="V60" s="41">
        <f>MAX(0,MIN(T60,U60-$C60))</f>
        <v>0</v>
      </c>
      <c r="W60" s="41">
        <f>Z59*(1+X$4/12)</f>
        <v>0</v>
      </c>
      <c r="X60" s="41">
        <f>MAX(0,W60-Y$4)</f>
        <v>0</v>
      </c>
      <c r="Y60" s="41">
        <f>U60+X60</f>
        <v>0</v>
      </c>
      <c r="Z60" s="41">
        <f>MAX(0,MIN(X60,Y60-$C60))</f>
        <v>0</v>
      </c>
      <c r="AA60" s="41">
        <f>AD59*(1+AB$4/12)</f>
        <v>0</v>
      </c>
      <c r="AB60" s="41">
        <f>MAX(0,AA60-AC$4)</f>
        <v>0</v>
      </c>
      <c r="AC60" s="41">
        <f>Y60+AB60</f>
        <v>0</v>
      </c>
      <c r="AD60" s="41">
        <f>MAX(0,MIN(AB60,AC60-$C60))</f>
        <v>0</v>
      </c>
      <c r="AE60" s="41">
        <f>AH59*(1+AF$4/12)</f>
        <v>0</v>
      </c>
      <c r="AF60" s="41">
        <f>MAX(0,AE60-AG$4)</f>
        <v>0</v>
      </c>
      <c r="AG60" s="41">
        <f>AC60+AF60</f>
        <v>0</v>
      </c>
      <c r="AH60" s="41">
        <f>MAX(0,MIN(AF60,AG60-$C60))</f>
        <v>0</v>
      </c>
      <c r="AI60" s="41">
        <f>AL59*(1+AJ$4/12)</f>
        <v>0</v>
      </c>
      <c r="AJ60" s="41">
        <f>MAX(0,AI60-AK$4)</f>
        <v>0</v>
      </c>
      <c r="AK60" s="41">
        <f>AG60+AJ60</f>
        <v>0</v>
      </c>
      <c r="AL60" s="41">
        <f>MAX(0,MIN(AJ60,AK60-$C60))</f>
        <v>0</v>
      </c>
      <c r="AM60" s="41">
        <f>AP59*(1+AN$4/12)</f>
        <v>0</v>
      </c>
      <c r="AN60" s="41">
        <f>MAX(0,AM60-AO$4)</f>
        <v>0</v>
      </c>
      <c r="AO60" s="41">
        <f>AK60+AN60</f>
        <v>0</v>
      </c>
      <c r="AP60" s="41">
        <f>MAX(0,MIN(AN60,AO60-$C60))</f>
        <v>0</v>
      </c>
      <c r="AQ60" s="41">
        <f>AT59*(1+AR$4/12)</f>
        <v>0</v>
      </c>
      <c r="AR60" s="41">
        <f>MAX(0,AQ60-AS$4)</f>
        <v>0</v>
      </c>
      <c r="AS60" s="41">
        <f>AO60+AR60</f>
        <v>0</v>
      </c>
      <c r="AT60" s="41">
        <f>MAX(0,MIN(AR60,AS60-$C60))</f>
        <v>0</v>
      </c>
    </row>
    <row r="61">
      <c r="A61" s="40" t="n">
        <v>55</v>
      </c>
      <c r="B61" s="40" t="str">
        <f>CHOOSE(MONTH(EDATE('4 Дългове'!$D$20,A61-1)),"януари","февруари","март","април","май","юни","юли","август","септември","октомври","ноември","декември")&amp;" "&amp;YEAR(EDATE('4 Дългове'!$D$20,A61-1))&amp;" г."</f>
        <v>май 2031 г.</v>
      </c>
      <c r="C61" s="41">
        <f>$C$4-(G61+K61+O61+S61+W61+AA61+AE61+AI61+AM61+AQ61)+(H61+L61+P61+T61+X61+AB61+AF61+AJ61+AN61+AR61)</f>
        <v>470</v>
      </c>
      <c r="D61" s="41">
        <f>(G61+K61+O61+S61+W61+AA61+AE61+AI61+AM61+AQ61)-(J60+N60+R60+V60+Z60+AD60+AH60+AL60+AP60+AT60)</f>
        <v>0</v>
      </c>
      <c r="E61" s="41">
        <f>J61+N61+R61+V61+Z61+AD61+AH61+AL61+AP61+AT61</f>
        <v>0</v>
      </c>
      <c r="F61" s="40" t="str">
        <f>IF(AND(E61&lt;0.005,E60&gt;=0.005),A61,"")</f>
        <v/>
      </c>
      <c r="G61" s="41">
        <f>J60*(1+H$4/12)</f>
        <v>0</v>
      </c>
      <c r="H61" s="41">
        <f>MAX(0,G61-I$4)</f>
        <v>0</v>
      </c>
      <c r="I61" s="41">
        <f>H61</f>
        <v>0</v>
      </c>
      <c r="J61" s="41">
        <f>MAX(0,MIN(H61,I61-$C61))</f>
        <v>0</v>
      </c>
      <c r="K61" s="41">
        <f>N60*(1+L$4/12)</f>
        <v>0</v>
      </c>
      <c r="L61" s="41">
        <f>MAX(0,K61-M$4)</f>
        <v>0</v>
      </c>
      <c r="M61" s="41">
        <f>I61+L61</f>
        <v>0</v>
      </c>
      <c r="N61" s="41">
        <f>MAX(0,MIN(L61,M61-$C61))</f>
        <v>0</v>
      </c>
      <c r="O61" s="41">
        <f>R60*(1+P$4/12)</f>
        <v>0</v>
      </c>
      <c r="P61" s="41">
        <f>MAX(0,O61-Q$4)</f>
        <v>0</v>
      </c>
      <c r="Q61" s="41">
        <f>M61+P61</f>
        <v>0</v>
      </c>
      <c r="R61" s="41">
        <f>MAX(0,MIN(P61,Q61-$C61))</f>
        <v>0</v>
      </c>
      <c r="S61" s="41">
        <f>V60*(1+T$4/12)</f>
        <v>0</v>
      </c>
      <c r="T61" s="41">
        <f>MAX(0,S61-U$4)</f>
        <v>0</v>
      </c>
      <c r="U61" s="41">
        <f>Q61+T61</f>
        <v>0</v>
      </c>
      <c r="V61" s="41">
        <f>MAX(0,MIN(T61,U61-$C61))</f>
        <v>0</v>
      </c>
      <c r="W61" s="41">
        <f>Z60*(1+X$4/12)</f>
        <v>0</v>
      </c>
      <c r="X61" s="41">
        <f>MAX(0,W61-Y$4)</f>
        <v>0</v>
      </c>
      <c r="Y61" s="41">
        <f>U61+X61</f>
        <v>0</v>
      </c>
      <c r="Z61" s="41">
        <f>MAX(0,MIN(X61,Y61-$C61))</f>
        <v>0</v>
      </c>
      <c r="AA61" s="41">
        <f>AD60*(1+AB$4/12)</f>
        <v>0</v>
      </c>
      <c r="AB61" s="41">
        <f>MAX(0,AA61-AC$4)</f>
        <v>0</v>
      </c>
      <c r="AC61" s="41">
        <f>Y61+AB61</f>
        <v>0</v>
      </c>
      <c r="AD61" s="41">
        <f>MAX(0,MIN(AB61,AC61-$C61))</f>
        <v>0</v>
      </c>
      <c r="AE61" s="41">
        <f>AH60*(1+AF$4/12)</f>
        <v>0</v>
      </c>
      <c r="AF61" s="41">
        <f>MAX(0,AE61-AG$4)</f>
        <v>0</v>
      </c>
      <c r="AG61" s="41">
        <f>AC61+AF61</f>
        <v>0</v>
      </c>
      <c r="AH61" s="41">
        <f>MAX(0,MIN(AF61,AG61-$C61))</f>
        <v>0</v>
      </c>
      <c r="AI61" s="41">
        <f>AL60*(1+AJ$4/12)</f>
        <v>0</v>
      </c>
      <c r="AJ61" s="41">
        <f>MAX(0,AI61-AK$4)</f>
        <v>0</v>
      </c>
      <c r="AK61" s="41">
        <f>AG61+AJ61</f>
        <v>0</v>
      </c>
      <c r="AL61" s="41">
        <f>MAX(0,MIN(AJ61,AK61-$C61))</f>
        <v>0</v>
      </c>
      <c r="AM61" s="41">
        <f>AP60*(1+AN$4/12)</f>
        <v>0</v>
      </c>
      <c r="AN61" s="41">
        <f>MAX(0,AM61-AO$4)</f>
        <v>0</v>
      </c>
      <c r="AO61" s="41">
        <f>AK61+AN61</f>
        <v>0</v>
      </c>
      <c r="AP61" s="41">
        <f>MAX(0,MIN(AN61,AO61-$C61))</f>
        <v>0</v>
      </c>
      <c r="AQ61" s="41">
        <f>AT60*(1+AR$4/12)</f>
        <v>0</v>
      </c>
      <c r="AR61" s="41">
        <f>MAX(0,AQ61-AS$4)</f>
        <v>0</v>
      </c>
      <c r="AS61" s="41">
        <f>AO61+AR61</f>
        <v>0</v>
      </c>
      <c r="AT61" s="41">
        <f>MAX(0,MIN(AR61,AS61-$C61))</f>
        <v>0</v>
      </c>
    </row>
    <row r="62">
      <c r="A62" s="40" t="n">
        <v>56</v>
      </c>
      <c r="B62" s="40" t="str">
        <f>CHOOSE(MONTH(EDATE('4 Дългове'!$D$20,A62-1)),"януари","февруари","март","април","май","юни","юли","август","септември","октомври","ноември","декември")&amp;" "&amp;YEAR(EDATE('4 Дългове'!$D$20,A62-1))&amp;" г."</f>
        <v>юни 2031 г.</v>
      </c>
      <c r="C62" s="41">
        <f>$C$4-(G62+K62+O62+S62+W62+AA62+AE62+AI62+AM62+AQ62)+(H62+L62+P62+T62+X62+AB62+AF62+AJ62+AN62+AR62)</f>
        <v>470</v>
      </c>
      <c r="D62" s="41">
        <f>(G62+K62+O62+S62+W62+AA62+AE62+AI62+AM62+AQ62)-(J61+N61+R61+V61+Z61+AD61+AH61+AL61+AP61+AT61)</f>
        <v>0</v>
      </c>
      <c r="E62" s="41">
        <f>J62+N62+R62+V62+Z62+AD62+AH62+AL62+AP62+AT62</f>
        <v>0</v>
      </c>
      <c r="F62" s="40" t="str">
        <f>IF(AND(E62&lt;0.005,E61&gt;=0.005),A62,"")</f>
        <v/>
      </c>
      <c r="G62" s="41">
        <f>J61*(1+H$4/12)</f>
        <v>0</v>
      </c>
      <c r="H62" s="41">
        <f>MAX(0,G62-I$4)</f>
        <v>0</v>
      </c>
      <c r="I62" s="41">
        <f>H62</f>
        <v>0</v>
      </c>
      <c r="J62" s="41">
        <f>MAX(0,MIN(H62,I62-$C62))</f>
        <v>0</v>
      </c>
      <c r="K62" s="41">
        <f>N61*(1+L$4/12)</f>
        <v>0</v>
      </c>
      <c r="L62" s="41">
        <f>MAX(0,K62-M$4)</f>
        <v>0</v>
      </c>
      <c r="M62" s="41">
        <f>I62+L62</f>
        <v>0</v>
      </c>
      <c r="N62" s="41">
        <f>MAX(0,MIN(L62,M62-$C62))</f>
        <v>0</v>
      </c>
      <c r="O62" s="41">
        <f>R61*(1+P$4/12)</f>
        <v>0</v>
      </c>
      <c r="P62" s="41">
        <f>MAX(0,O62-Q$4)</f>
        <v>0</v>
      </c>
      <c r="Q62" s="41">
        <f>M62+P62</f>
        <v>0</v>
      </c>
      <c r="R62" s="41">
        <f>MAX(0,MIN(P62,Q62-$C62))</f>
        <v>0</v>
      </c>
      <c r="S62" s="41">
        <f>V61*(1+T$4/12)</f>
        <v>0</v>
      </c>
      <c r="T62" s="41">
        <f>MAX(0,S62-U$4)</f>
        <v>0</v>
      </c>
      <c r="U62" s="41">
        <f>Q62+T62</f>
        <v>0</v>
      </c>
      <c r="V62" s="41">
        <f>MAX(0,MIN(T62,U62-$C62))</f>
        <v>0</v>
      </c>
      <c r="W62" s="41">
        <f>Z61*(1+X$4/12)</f>
        <v>0</v>
      </c>
      <c r="X62" s="41">
        <f>MAX(0,W62-Y$4)</f>
        <v>0</v>
      </c>
      <c r="Y62" s="41">
        <f>U62+X62</f>
        <v>0</v>
      </c>
      <c r="Z62" s="41">
        <f>MAX(0,MIN(X62,Y62-$C62))</f>
        <v>0</v>
      </c>
      <c r="AA62" s="41">
        <f>AD61*(1+AB$4/12)</f>
        <v>0</v>
      </c>
      <c r="AB62" s="41">
        <f>MAX(0,AA62-AC$4)</f>
        <v>0</v>
      </c>
      <c r="AC62" s="41">
        <f>Y62+AB62</f>
        <v>0</v>
      </c>
      <c r="AD62" s="41">
        <f>MAX(0,MIN(AB62,AC62-$C62))</f>
        <v>0</v>
      </c>
      <c r="AE62" s="41">
        <f>AH61*(1+AF$4/12)</f>
        <v>0</v>
      </c>
      <c r="AF62" s="41">
        <f>MAX(0,AE62-AG$4)</f>
        <v>0</v>
      </c>
      <c r="AG62" s="41">
        <f>AC62+AF62</f>
        <v>0</v>
      </c>
      <c r="AH62" s="41">
        <f>MAX(0,MIN(AF62,AG62-$C62))</f>
        <v>0</v>
      </c>
      <c r="AI62" s="41">
        <f>AL61*(1+AJ$4/12)</f>
        <v>0</v>
      </c>
      <c r="AJ62" s="41">
        <f>MAX(0,AI62-AK$4)</f>
        <v>0</v>
      </c>
      <c r="AK62" s="41">
        <f>AG62+AJ62</f>
        <v>0</v>
      </c>
      <c r="AL62" s="41">
        <f>MAX(0,MIN(AJ62,AK62-$C62))</f>
        <v>0</v>
      </c>
      <c r="AM62" s="41">
        <f>AP61*(1+AN$4/12)</f>
        <v>0</v>
      </c>
      <c r="AN62" s="41">
        <f>MAX(0,AM62-AO$4)</f>
        <v>0</v>
      </c>
      <c r="AO62" s="41">
        <f>AK62+AN62</f>
        <v>0</v>
      </c>
      <c r="AP62" s="41">
        <f>MAX(0,MIN(AN62,AO62-$C62))</f>
        <v>0</v>
      </c>
      <c r="AQ62" s="41">
        <f>AT61*(1+AR$4/12)</f>
        <v>0</v>
      </c>
      <c r="AR62" s="41">
        <f>MAX(0,AQ62-AS$4)</f>
        <v>0</v>
      </c>
      <c r="AS62" s="41">
        <f>AO62+AR62</f>
        <v>0</v>
      </c>
      <c r="AT62" s="41">
        <f>MAX(0,MIN(AR62,AS62-$C62))</f>
        <v>0</v>
      </c>
    </row>
    <row r="63">
      <c r="A63" s="40" t="n">
        <v>57</v>
      </c>
      <c r="B63" s="40" t="str">
        <f>CHOOSE(MONTH(EDATE('4 Дългове'!$D$20,A63-1)),"януари","февруари","март","април","май","юни","юли","август","септември","октомври","ноември","декември")&amp;" "&amp;YEAR(EDATE('4 Дългове'!$D$20,A63-1))&amp;" г."</f>
        <v>юли 2031 г.</v>
      </c>
      <c r="C63" s="41">
        <f>$C$4-(G63+K63+O63+S63+W63+AA63+AE63+AI63+AM63+AQ63)+(H63+L63+P63+T63+X63+AB63+AF63+AJ63+AN63+AR63)</f>
        <v>470</v>
      </c>
      <c r="D63" s="41">
        <f>(G63+K63+O63+S63+W63+AA63+AE63+AI63+AM63+AQ63)-(J62+N62+R62+V62+Z62+AD62+AH62+AL62+AP62+AT62)</f>
        <v>0</v>
      </c>
      <c r="E63" s="41">
        <f>J63+N63+R63+V63+Z63+AD63+AH63+AL63+AP63+AT63</f>
        <v>0</v>
      </c>
      <c r="F63" s="40" t="str">
        <f>IF(AND(E63&lt;0.005,E62&gt;=0.005),A63,"")</f>
        <v/>
      </c>
      <c r="G63" s="41">
        <f>J62*(1+H$4/12)</f>
        <v>0</v>
      </c>
      <c r="H63" s="41">
        <f>MAX(0,G63-I$4)</f>
        <v>0</v>
      </c>
      <c r="I63" s="41">
        <f>H63</f>
        <v>0</v>
      </c>
      <c r="J63" s="41">
        <f>MAX(0,MIN(H63,I63-$C63))</f>
        <v>0</v>
      </c>
      <c r="K63" s="41">
        <f>N62*(1+L$4/12)</f>
        <v>0</v>
      </c>
      <c r="L63" s="41">
        <f>MAX(0,K63-M$4)</f>
        <v>0</v>
      </c>
      <c r="M63" s="41">
        <f>I63+L63</f>
        <v>0</v>
      </c>
      <c r="N63" s="41">
        <f>MAX(0,MIN(L63,M63-$C63))</f>
        <v>0</v>
      </c>
      <c r="O63" s="41">
        <f>R62*(1+P$4/12)</f>
        <v>0</v>
      </c>
      <c r="P63" s="41">
        <f>MAX(0,O63-Q$4)</f>
        <v>0</v>
      </c>
      <c r="Q63" s="41">
        <f>M63+P63</f>
        <v>0</v>
      </c>
      <c r="R63" s="41">
        <f>MAX(0,MIN(P63,Q63-$C63))</f>
        <v>0</v>
      </c>
      <c r="S63" s="41">
        <f>V62*(1+T$4/12)</f>
        <v>0</v>
      </c>
      <c r="T63" s="41">
        <f>MAX(0,S63-U$4)</f>
        <v>0</v>
      </c>
      <c r="U63" s="41">
        <f>Q63+T63</f>
        <v>0</v>
      </c>
      <c r="V63" s="41">
        <f>MAX(0,MIN(T63,U63-$C63))</f>
        <v>0</v>
      </c>
      <c r="W63" s="41">
        <f>Z62*(1+X$4/12)</f>
        <v>0</v>
      </c>
      <c r="X63" s="41">
        <f>MAX(0,W63-Y$4)</f>
        <v>0</v>
      </c>
      <c r="Y63" s="41">
        <f>U63+X63</f>
        <v>0</v>
      </c>
      <c r="Z63" s="41">
        <f>MAX(0,MIN(X63,Y63-$C63))</f>
        <v>0</v>
      </c>
      <c r="AA63" s="41">
        <f>AD62*(1+AB$4/12)</f>
        <v>0</v>
      </c>
      <c r="AB63" s="41">
        <f>MAX(0,AA63-AC$4)</f>
        <v>0</v>
      </c>
      <c r="AC63" s="41">
        <f>Y63+AB63</f>
        <v>0</v>
      </c>
      <c r="AD63" s="41">
        <f>MAX(0,MIN(AB63,AC63-$C63))</f>
        <v>0</v>
      </c>
      <c r="AE63" s="41">
        <f>AH62*(1+AF$4/12)</f>
        <v>0</v>
      </c>
      <c r="AF63" s="41">
        <f>MAX(0,AE63-AG$4)</f>
        <v>0</v>
      </c>
      <c r="AG63" s="41">
        <f>AC63+AF63</f>
        <v>0</v>
      </c>
      <c r="AH63" s="41">
        <f>MAX(0,MIN(AF63,AG63-$C63))</f>
        <v>0</v>
      </c>
      <c r="AI63" s="41">
        <f>AL62*(1+AJ$4/12)</f>
        <v>0</v>
      </c>
      <c r="AJ63" s="41">
        <f>MAX(0,AI63-AK$4)</f>
        <v>0</v>
      </c>
      <c r="AK63" s="41">
        <f>AG63+AJ63</f>
        <v>0</v>
      </c>
      <c r="AL63" s="41">
        <f>MAX(0,MIN(AJ63,AK63-$C63))</f>
        <v>0</v>
      </c>
      <c r="AM63" s="41">
        <f>AP62*(1+AN$4/12)</f>
        <v>0</v>
      </c>
      <c r="AN63" s="41">
        <f>MAX(0,AM63-AO$4)</f>
        <v>0</v>
      </c>
      <c r="AO63" s="41">
        <f>AK63+AN63</f>
        <v>0</v>
      </c>
      <c r="AP63" s="41">
        <f>MAX(0,MIN(AN63,AO63-$C63))</f>
        <v>0</v>
      </c>
      <c r="AQ63" s="41">
        <f>AT62*(1+AR$4/12)</f>
        <v>0</v>
      </c>
      <c r="AR63" s="41">
        <f>MAX(0,AQ63-AS$4)</f>
        <v>0</v>
      </c>
      <c r="AS63" s="41">
        <f>AO63+AR63</f>
        <v>0</v>
      </c>
      <c r="AT63" s="41">
        <f>MAX(0,MIN(AR63,AS63-$C63))</f>
        <v>0</v>
      </c>
    </row>
    <row r="64">
      <c r="A64" s="40" t="n">
        <v>58</v>
      </c>
      <c r="B64" s="40" t="str">
        <f>CHOOSE(MONTH(EDATE('4 Дългове'!$D$20,A64-1)),"януари","февруари","март","април","май","юни","юли","август","септември","октомври","ноември","декември")&amp;" "&amp;YEAR(EDATE('4 Дългове'!$D$20,A64-1))&amp;" г."</f>
        <v>август 2031 г.</v>
      </c>
      <c r="C64" s="41">
        <f>$C$4-(G64+K64+O64+S64+W64+AA64+AE64+AI64+AM64+AQ64)+(H64+L64+P64+T64+X64+AB64+AF64+AJ64+AN64+AR64)</f>
        <v>470</v>
      </c>
      <c r="D64" s="41">
        <f>(G64+K64+O64+S64+W64+AA64+AE64+AI64+AM64+AQ64)-(J63+N63+R63+V63+Z63+AD63+AH63+AL63+AP63+AT63)</f>
        <v>0</v>
      </c>
      <c r="E64" s="41">
        <f>J64+N64+R64+V64+Z64+AD64+AH64+AL64+AP64+AT64</f>
        <v>0</v>
      </c>
      <c r="F64" s="40" t="str">
        <f>IF(AND(E64&lt;0.005,E63&gt;=0.005),A64,"")</f>
        <v/>
      </c>
      <c r="G64" s="41">
        <f>J63*(1+H$4/12)</f>
        <v>0</v>
      </c>
      <c r="H64" s="41">
        <f>MAX(0,G64-I$4)</f>
        <v>0</v>
      </c>
      <c r="I64" s="41">
        <f>H64</f>
        <v>0</v>
      </c>
      <c r="J64" s="41">
        <f>MAX(0,MIN(H64,I64-$C64))</f>
        <v>0</v>
      </c>
      <c r="K64" s="41">
        <f>N63*(1+L$4/12)</f>
        <v>0</v>
      </c>
      <c r="L64" s="41">
        <f>MAX(0,K64-M$4)</f>
        <v>0</v>
      </c>
      <c r="M64" s="41">
        <f>I64+L64</f>
        <v>0</v>
      </c>
      <c r="N64" s="41">
        <f>MAX(0,MIN(L64,M64-$C64))</f>
        <v>0</v>
      </c>
      <c r="O64" s="41">
        <f>R63*(1+P$4/12)</f>
        <v>0</v>
      </c>
      <c r="P64" s="41">
        <f>MAX(0,O64-Q$4)</f>
        <v>0</v>
      </c>
      <c r="Q64" s="41">
        <f>M64+P64</f>
        <v>0</v>
      </c>
      <c r="R64" s="41">
        <f>MAX(0,MIN(P64,Q64-$C64))</f>
        <v>0</v>
      </c>
      <c r="S64" s="41">
        <f>V63*(1+T$4/12)</f>
        <v>0</v>
      </c>
      <c r="T64" s="41">
        <f>MAX(0,S64-U$4)</f>
        <v>0</v>
      </c>
      <c r="U64" s="41">
        <f>Q64+T64</f>
        <v>0</v>
      </c>
      <c r="V64" s="41">
        <f>MAX(0,MIN(T64,U64-$C64))</f>
        <v>0</v>
      </c>
      <c r="W64" s="41">
        <f>Z63*(1+X$4/12)</f>
        <v>0</v>
      </c>
      <c r="X64" s="41">
        <f>MAX(0,W64-Y$4)</f>
        <v>0</v>
      </c>
      <c r="Y64" s="41">
        <f>U64+X64</f>
        <v>0</v>
      </c>
      <c r="Z64" s="41">
        <f>MAX(0,MIN(X64,Y64-$C64))</f>
        <v>0</v>
      </c>
      <c r="AA64" s="41">
        <f>AD63*(1+AB$4/12)</f>
        <v>0</v>
      </c>
      <c r="AB64" s="41">
        <f>MAX(0,AA64-AC$4)</f>
        <v>0</v>
      </c>
      <c r="AC64" s="41">
        <f>Y64+AB64</f>
        <v>0</v>
      </c>
      <c r="AD64" s="41">
        <f>MAX(0,MIN(AB64,AC64-$C64))</f>
        <v>0</v>
      </c>
      <c r="AE64" s="41">
        <f>AH63*(1+AF$4/12)</f>
        <v>0</v>
      </c>
      <c r="AF64" s="41">
        <f>MAX(0,AE64-AG$4)</f>
        <v>0</v>
      </c>
      <c r="AG64" s="41">
        <f>AC64+AF64</f>
        <v>0</v>
      </c>
      <c r="AH64" s="41">
        <f>MAX(0,MIN(AF64,AG64-$C64))</f>
        <v>0</v>
      </c>
      <c r="AI64" s="41">
        <f>AL63*(1+AJ$4/12)</f>
        <v>0</v>
      </c>
      <c r="AJ64" s="41">
        <f>MAX(0,AI64-AK$4)</f>
        <v>0</v>
      </c>
      <c r="AK64" s="41">
        <f>AG64+AJ64</f>
        <v>0</v>
      </c>
      <c r="AL64" s="41">
        <f>MAX(0,MIN(AJ64,AK64-$C64))</f>
        <v>0</v>
      </c>
      <c r="AM64" s="41">
        <f>AP63*(1+AN$4/12)</f>
        <v>0</v>
      </c>
      <c r="AN64" s="41">
        <f>MAX(0,AM64-AO$4)</f>
        <v>0</v>
      </c>
      <c r="AO64" s="41">
        <f>AK64+AN64</f>
        <v>0</v>
      </c>
      <c r="AP64" s="41">
        <f>MAX(0,MIN(AN64,AO64-$C64))</f>
        <v>0</v>
      </c>
      <c r="AQ64" s="41">
        <f>AT63*(1+AR$4/12)</f>
        <v>0</v>
      </c>
      <c r="AR64" s="41">
        <f>MAX(0,AQ64-AS$4)</f>
        <v>0</v>
      </c>
      <c r="AS64" s="41">
        <f>AO64+AR64</f>
        <v>0</v>
      </c>
      <c r="AT64" s="41">
        <f>MAX(0,MIN(AR64,AS64-$C64))</f>
        <v>0</v>
      </c>
    </row>
    <row r="65">
      <c r="A65" s="40" t="n">
        <v>59</v>
      </c>
      <c r="B65" s="40" t="str">
        <f>CHOOSE(MONTH(EDATE('4 Дългове'!$D$20,A65-1)),"януари","февруари","март","април","май","юни","юли","август","септември","октомври","ноември","декември")&amp;" "&amp;YEAR(EDATE('4 Дългове'!$D$20,A65-1))&amp;" г."</f>
        <v>септември 2031 г.</v>
      </c>
      <c r="C65" s="41">
        <f>$C$4-(G65+K65+O65+S65+W65+AA65+AE65+AI65+AM65+AQ65)+(H65+L65+P65+T65+X65+AB65+AF65+AJ65+AN65+AR65)</f>
        <v>470</v>
      </c>
      <c r="D65" s="41">
        <f>(G65+K65+O65+S65+W65+AA65+AE65+AI65+AM65+AQ65)-(J64+N64+R64+V64+Z64+AD64+AH64+AL64+AP64+AT64)</f>
        <v>0</v>
      </c>
      <c r="E65" s="41">
        <f>J65+N65+R65+V65+Z65+AD65+AH65+AL65+AP65+AT65</f>
        <v>0</v>
      </c>
      <c r="F65" s="40" t="str">
        <f>IF(AND(E65&lt;0.005,E64&gt;=0.005),A65,"")</f>
        <v/>
      </c>
      <c r="G65" s="41">
        <f>J64*(1+H$4/12)</f>
        <v>0</v>
      </c>
      <c r="H65" s="41">
        <f>MAX(0,G65-I$4)</f>
        <v>0</v>
      </c>
      <c r="I65" s="41">
        <f>H65</f>
        <v>0</v>
      </c>
      <c r="J65" s="41">
        <f>MAX(0,MIN(H65,I65-$C65))</f>
        <v>0</v>
      </c>
      <c r="K65" s="41">
        <f>N64*(1+L$4/12)</f>
        <v>0</v>
      </c>
      <c r="L65" s="41">
        <f>MAX(0,K65-M$4)</f>
        <v>0</v>
      </c>
      <c r="M65" s="41">
        <f>I65+L65</f>
        <v>0</v>
      </c>
      <c r="N65" s="41">
        <f>MAX(0,MIN(L65,M65-$C65))</f>
        <v>0</v>
      </c>
      <c r="O65" s="41">
        <f>R64*(1+P$4/12)</f>
        <v>0</v>
      </c>
      <c r="P65" s="41">
        <f>MAX(0,O65-Q$4)</f>
        <v>0</v>
      </c>
      <c r="Q65" s="41">
        <f>M65+P65</f>
        <v>0</v>
      </c>
      <c r="R65" s="41">
        <f>MAX(0,MIN(P65,Q65-$C65))</f>
        <v>0</v>
      </c>
      <c r="S65" s="41">
        <f>V64*(1+T$4/12)</f>
        <v>0</v>
      </c>
      <c r="T65" s="41">
        <f>MAX(0,S65-U$4)</f>
        <v>0</v>
      </c>
      <c r="U65" s="41">
        <f>Q65+T65</f>
        <v>0</v>
      </c>
      <c r="V65" s="41">
        <f>MAX(0,MIN(T65,U65-$C65))</f>
        <v>0</v>
      </c>
      <c r="W65" s="41">
        <f>Z64*(1+X$4/12)</f>
        <v>0</v>
      </c>
      <c r="X65" s="41">
        <f>MAX(0,W65-Y$4)</f>
        <v>0</v>
      </c>
      <c r="Y65" s="41">
        <f>U65+X65</f>
        <v>0</v>
      </c>
      <c r="Z65" s="41">
        <f>MAX(0,MIN(X65,Y65-$C65))</f>
        <v>0</v>
      </c>
      <c r="AA65" s="41">
        <f>AD64*(1+AB$4/12)</f>
        <v>0</v>
      </c>
      <c r="AB65" s="41">
        <f>MAX(0,AA65-AC$4)</f>
        <v>0</v>
      </c>
      <c r="AC65" s="41">
        <f>Y65+AB65</f>
        <v>0</v>
      </c>
      <c r="AD65" s="41">
        <f>MAX(0,MIN(AB65,AC65-$C65))</f>
        <v>0</v>
      </c>
      <c r="AE65" s="41">
        <f>AH64*(1+AF$4/12)</f>
        <v>0</v>
      </c>
      <c r="AF65" s="41">
        <f>MAX(0,AE65-AG$4)</f>
        <v>0</v>
      </c>
      <c r="AG65" s="41">
        <f>AC65+AF65</f>
        <v>0</v>
      </c>
      <c r="AH65" s="41">
        <f>MAX(0,MIN(AF65,AG65-$C65))</f>
        <v>0</v>
      </c>
      <c r="AI65" s="41">
        <f>AL64*(1+AJ$4/12)</f>
        <v>0</v>
      </c>
      <c r="AJ65" s="41">
        <f>MAX(0,AI65-AK$4)</f>
        <v>0</v>
      </c>
      <c r="AK65" s="41">
        <f>AG65+AJ65</f>
        <v>0</v>
      </c>
      <c r="AL65" s="41">
        <f>MAX(0,MIN(AJ65,AK65-$C65))</f>
        <v>0</v>
      </c>
      <c r="AM65" s="41">
        <f>AP64*(1+AN$4/12)</f>
        <v>0</v>
      </c>
      <c r="AN65" s="41">
        <f>MAX(0,AM65-AO$4)</f>
        <v>0</v>
      </c>
      <c r="AO65" s="41">
        <f>AK65+AN65</f>
        <v>0</v>
      </c>
      <c r="AP65" s="41">
        <f>MAX(0,MIN(AN65,AO65-$C65))</f>
        <v>0</v>
      </c>
      <c r="AQ65" s="41">
        <f>AT64*(1+AR$4/12)</f>
        <v>0</v>
      </c>
      <c r="AR65" s="41">
        <f>MAX(0,AQ65-AS$4)</f>
        <v>0</v>
      </c>
      <c r="AS65" s="41">
        <f>AO65+AR65</f>
        <v>0</v>
      </c>
      <c r="AT65" s="41">
        <f>MAX(0,MIN(AR65,AS65-$C65))</f>
        <v>0</v>
      </c>
    </row>
    <row r="66">
      <c r="A66" s="40" t="n">
        <v>60</v>
      </c>
      <c r="B66" s="40" t="str">
        <f>CHOOSE(MONTH(EDATE('4 Дългове'!$D$20,A66-1)),"януари","февруари","март","април","май","юни","юли","август","септември","октомври","ноември","декември")&amp;" "&amp;YEAR(EDATE('4 Дългове'!$D$20,A66-1))&amp;" г."</f>
        <v>октомври 2031 г.</v>
      </c>
      <c r="C66" s="41">
        <f>$C$4-(G66+K66+O66+S66+W66+AA66+AE66+AI66+AM66+AQ66)+(H66+L66+P66+T66+X66+AB66+AF66+AJ66+AN66+AR66)</f>
        <v>470</v>
      </c>
      <c r="D66" s="41">
        <f>(G66+K66+O66+S66+W66+AA66+AE66+AI66+AM66+AQ66)-(J65+N65+R65+V65+Z65+AD65+AH65+AL65+AP65+AT65)</f>
        <v>0</v>
      </c>
      <c r="E66" s="41">
        <f>J66+N66+R66+V66+Z66+AD66+AH66+AL66+AP66+AT66</f>
        <v>0</v>
      </c>
      <c r="F66" s="40" t="str">
        <f>IF(AND(E66&lt;0.005,E65&gt;=0.005),A66,"")</f>
        <v/>
      </c>
      <c r="G66" s="41">
        <f>J65*(1+H$4/12)</f>
        <v>0</v>
      </c>
      <c r="H66" s="41">
        <f>MAX(0,G66-I$4)</f>
        <v>0</v>
      </c>
      <c r="I66" s="41">
        <f>H66</f>
        <v>0</v>
      </c>
      <c r="J66" s="41">
        <f>MAX(0,MIN(H66,I66-$C66))</f>
        <v>0</v>
      </c>
      <c r="K66" s="41">
        <f>N65*(1+L$4/12)</f>
        <v>0</v>
      </c>
      <c r="L66" s="41">
        <f>MAX(0,K66-M$4)</f>
        <v>0</v>
      </c>
      <c r="M66" s="41">
        <f>I66+L66</f>
        <v>0</v>
      </c>
      <c r="N66" s="41">
        <f>MAX(0,MIN(L66,M66-$C66))</f>
        <v>0</v>
      </c>
      <c r="O66" s="41">
        <f>R65*(1+P$4/12)</f>
        <v>0</v>
      </c>
      <c r="P66" s="41">
        <f>MAX(0,O66-Q$4)</f>
        <v>0</v>
      </c>
      <c r="Q66" s="41">
        <f>M66+P66</f>
        <v>0</v>
      </c>
      <c r="R66" s="41">
        <f>MAX(0,MIN(P66,Q66-$C66))</f>
        <v>0</v>
      </c>
      <c r="S66" s="41">
        <f>V65*(1+T$4/12)</f>
        <v>0</v>
      </c>
      <c r="T66" s="41">
        <f>MAX(0,S66-U$4)</f>
        <v>0</v>
      </c>
      <c r="U66" s="41">
        <f>Q66+T66</f>
        <v>0</v>
      </c>
      <c r="V66" s="41">
        <f>MAX(0,MIN(T66,U66-$C66))</f>
        <v>0</v>
      </c>
      <c r="W66" s="41">
        <f>Z65*(1+X$4/12)</f>
        <v>0</v>
      </c>
      <c r="X66" s="41">
        <f>MAX(0,W66-Y$4)</f>
        <v>0</v>
      </c>
      <c r="Y66" s="41">
        <f>U66+X66</f>
        <v>0</v>
      </c>
      <c r="Z66" s="41">
        <f>MAX(0,MIN(X66,Y66-$C66))</f>
        <v>0</v>
      </c>
      <c r="AA66" s="41">
        <f>AD65*(1+AB$4/12)</f>
        <v>0</v>
      </c>
      <c r="AB66" s="41">
        <f>MAX(0,AA66-AC$4)</f>
        <v>0</v>
      </c>
      <c r="AC66" s="41">
        <f>Y66+AB66</f>
        <v>0</v>
      </c>
      <c r="AD66" s="41">
        <f>MAX(0,MIN(AB66,AC66-$C66))</f>
        <v>0</v>
      </c>
      <c r="AE66" s="41">
        <f>AH65*(1+AF$4/12)</f>
        <v>0</v>
      </c>
      <c r="AF66" s="41">
        <f>MAX(0,AE66-AG$4)</f>
        <v>0</v>
      </c>
      <c r="AG66" s="41">
        <f>AC66+AF66</f>
        <v>0</v>
      </c>
      <c r="AH66" s="41">
        <f>MAX(0,MIN(AF66,AG66-$C66))</f>
        <v>0</v>
      </c>
      <c r="AI66" s="41">
        <f>AL65*(1+AJ$4/12)</f>
        <v>0</v>
      </c>
      <c r="AJ66" s="41">
        <f>MAX(0,AI66-AK$4)</f>
        <v>0</v>
      </c>
      <c r="AK66" s="41">
        <f>AG66+AJ66</f>
        <v>0</v>
      </c>
      <c r="AL66" s="41">
        <f>MAX(0,MIN(AJ66,AK66-$C66))</f>
        <v>0</v>
      </c>
      <c r="AM66" s="41">
        <f>AP65*(1+AN$4/12)</f>
        <v>0</v>
      </c>
      <c r="AN66" s="41">
        <f>MAX(0,AM66-AO$4)</f>
        <v>0</v>
      </c>
      <c r="AO66" s="41">
        <f>AK66+AN66</f>
        <v>0</v>
      </c>
      <c r="AP66" s="41">
        <f>MAX(0,MIN(AN66,AO66-$C66))</f>
        <v>0</v>
      </c>
      <c r="AQ66" s="41">
        <f>AT65*(1+AR$4/12)</f>
        <v>0</v>
      </c>
      <c r="AR66" s="41">
        <f>MAX(0,AQ66-AS$4)</f>
        <v>0</v>
      </c>
      <c r="AS66" s="41">
        <f>AO66+AR66</f>
        <v>0</v>
      </c>
      <c r="AT66" s="41">
        <f>MAX(0,MIN(AR66,AS66-$C66))</f>
        <v>0</v>
      </c>
    </row>
    <row r="67">
      <c r="A67" s="40" t="n">
        <v>61</v>
      </c>
      <c r="B67" s="40" t="str">
        <f>CHOOSE(MONTH(EDATE('4 Дългове'!$D$20,A67-1)),"януари","февруари","март","април","май","юни","юли","август","септември","октомври","ноември","декември")&amp;" "&amp;YEAR(EDATE('4 Дългове'!$D$20,A67-1))&amp;" г."</f>
        <v>ноември 2031 г.</v>
      </c>
      <c r="C67" s="41">
        <f>$C$4-(G67+K67+O67+S67+W67+AA67+AE67+AI67+AM67+AQ67)+(H67+L67+P67+T67+X67+AB67+AF67+AJ67+AN67+AR67)</f>
        <v>470</v>
      </c>
      <c r="D67" s="41">
        <f>(G67+K67+O67+S67+W67+AA67+AE67+AI67+AM67+AQ67)-(J66+N66+R66+V66+Z66+AD66+AH66+AL66+AP66+AT66)</f>
        <v>0</v>
      </c>
      <c r="E67" s="41">
        <f>J67+N67+R67+V67+Z67+AD67+AH67+AL67+AP67+AT67</f>
        <v>0</v>
      </c>
      <c r="F67" s="40" t="str">
        <f>IF(AND(E67&lt;0.005,E66&gt;=0.005),A67,"")</f>
        <v/>
      </c>
      <c r="G67" s="41">
        <f>J66*(1+H$4/12)</f>
        <v>0</v>
      </c>
      <c r="H67" s="41">
        <f>MAX(0,G67-I$4)</f>
        <v>0</v>
      </c>
      <c r="I67" s="41">
        <f>H67</f>
        <v>0</v>
      </c>
      <c r="J67" s="41">
        <f>MAX(0,MIN(H67,I67-$C67))</f>
        <v>0</v>
      </c>
      <c r="K67" s="41">
        <f>N66*(1+L$4/12)</f>
        <v>0</v>
      </c>
      <c r="L67" s="41">
        <f>MAX(0,K67-M$4)</f>
        <v>0</v>
      </c>
      <c r="M67" s="41">
        <f>I67+L67</f>
        <v>0</v>
      </c>
      <c r="N67" s="41">
        <f>MAX(0,MIN(L67,M67-$C67))</f>
        <v>0</v>
      </c>
      <c r="O67" s="41">
        <f>R66*(1+P$4/12)</f>
        <v>0</v>
      </c>
      <c r="P67" s="41">
        <f>MAX(0,O67-Q$4)</f>
        <v>0</v>
      </c>
      <c r="Q67" s="41">
        <f>M67+P67</f>
        <v>0</v>
      </c>
      <c r="R67" s="41">
        <f>MAX(0,MIN(P67,Q67-$C67))</f>
        <v>0</v>
      </c>
      <c r="S67" s="41">
        <f>V66*(1+T$4/12)</f>
        <v>0</v>
      </c>
      <c r="T67" s="41">
        <f>MAX(0,S67-U$4)</f>
        <v>0</v>
      </c>
      <c r="U67" s="41">
        <f>Q67+T67</f>
        <v>0</v>
      </c>
      <c r="V67" s="41">
        <f>MAX(0,MIN(T67,U67-$C67))</f>
        <v>0</v>
      </c>
      <c r="W67" s="41">
        <f>Z66*(1+X$4/12)</f>
        <v>0</v>
      </c>
      <c r="X67" s="41">
        <f>MAX(0,W67-Y$4)</f>
        <v>0</v>
      </c>
      <c r="Y67" s="41">
        <f>U67+X67</f>
        <v>0</v>
      </c>
      <c r="Z67" s="41">
        <f>MAX(0,MIN(X67,Y67-$C67))</f>
        <v>0</v>
      </c>
      <c r="AA67" s="41">
        <f>AD66*(1+AB$4/12)</f>
        <v>0</v>
      </c>
      <c r="AB67" s="41">
        <f>MAX(0,AA67-AC$4)</f>
        <v>0</v>
      </c>
      <c r="AC67" s="41">
        <f>Y67+AB67</f>
        <v>0</v>
      </c>
      <c r="AD67" s="41">
        <f>MAX(0,MIN(AB67,AC67-$C67))</f>
        <v>0</v>
      </c>
      <c r="AE67" s="41">
        <f>AH66*(1+AF$4/12)</f>
        <v>0</v>
      </c>
      <c r="AF67" s="41">
        <f>MAX(0,AE67-AG$4)</f>
        <v>0</v>
      </c>
      <c r="AG67" s="41">
        <f>AC67+AF67</f>
        <v>0</v>
      </c>
      <c r="AH67" s="41">
        <f>MAX(0,MIN(AF67,AG67-$C67))</f>
        <v>0</v>
      </c>
      <c r="AI67" s="41">
        <f>AL66*(1+AJ$4/12)</f>
        <v>0</v>
      </c>
      <c r="AJ67" s="41">
        <f>MAX(0,AI67-AK$4)</f>
        <v>0</v>
      </c>
      <c r="AK67" s="41">
        <f>AG67+AJ67</f>
        <v>0</v>
      </c>
      <c r="AL67" s="41">
        <f>MAX(0,MIN(AJ67,AK67-$C67))</f>
        <v>0</v>
      </c>
      <c r="AM67" s="41">
        <f>AP66*(1+AN$4/12)</f>
        <v>0</v>
      </c>
      <c r="AN67" s="41">
        <f>MAX(0,AM67-AO$4)</f>
        <v>0</v>
      </c>
      <c r="AO67" s="41">
        <f>AK67+AN67</f>
        <v>0</v>
      </c>
      <c r="AP67" s="41">
        <f>MAX(0,MIN(AN67,AO67-$C67))</f>
        <v>0</v>
      </c>
      <c r="AQ67" s="41">
        <f>AT66*(1+AR$4/12)</f>
        <v>0</v>
      </c>
      <c r="AR67" s="41">
        <f>MAX(0,AQ67-AS$4)</f>
        <v>0</v>
      </c>
      <c r="AS67" s="41">
        <f>AO67+AR67</f>
        <v>0</v>
      </c>
      <c r="AT67" s="41">
        <f>MAX(0,MIN(AR67,AS67-$C67))</f>
        <v>0</v>
      </c>
    </row>
    <row r="68">
      <c r="A68" s="40" t="n">
        <v>62</v>
      </c>
      <c r="B68" s="40" t="str">
        <f>CHOOSE(MONTH(EDATE('4 Дългове'!$D$20,A68-1)),"януари","февруари","март","април","май","юни","юли","август","септември","октомври","ноември","декември")&amp;" "&amp;YEAR(EDATE('4 Дългове'!$D$20,A68-1))&amp;" г."</f>
        <v>декември 2031 г.</v>
      </c>
      <c r="C68" s="41">
        <f>$C$4-(G68+K68+O68+S68+W68+AA68+AE68+AI68+AM68+AQ68)+(H68+L68+P68+T68+X68+AB68+AF68+AJ68+AN68+AR68)</f>
        <v>470</v>
      </c>
      <c r="D68" s="41">
        <f>(G68+K68+O68+S68+W68+AA68+AE68+AI68+AM68+AQ68)-(J67+N67+R67+V67+Z67+AD67+AH67+AL67+AP67+AT67)</f>
        <v>0</v>
      </c>
      <c r="E68" s="41">
        <f>J68+N68+R68+V68+Z68+AD68+AH68+AL68+AP68+AT68</f>
        <v>0</v>
      </c>
      <c r="F68" s="40" t="str">
        <f>IF(AND(E68&lt;0.005,E67&gt;=0.005),A68,"")</f>
        <v/>
      </c>
      <c r="G68" s="41">
        <f>J67*(1+H$4/12)</f>
        <v>0</v>
      </c>
      <c r="H68" s="41">
        <f>MAX(0,G68-I$4)</f>
        <v>0</v>
      </c>
      <c r="I68" s="41">
        <f>H68</f>
        <v>0</v>
      </c>
      <c r="J68" s="41">
        <f>MAX(0,MIN(H68,I68-$C68))</f>
        <v>0</v>
      </c>
      <c r="K68" s="41">
        <f>N67*(1+L$4/12)</f>
        <v>0</v>
      </c>
      <c r="L68" s="41">
        <f>MAX(0,K68-M$4)</f>
        <v>0</v>
      </c>
      <c r="M68" s="41">
        <f>I68+L68</f>
        <v>0</v>
      </c>
      <c r="N68" s="41">
        <f>MAX(0,MIN(L68,M68-$C68))</f>
        <v>0</v>
      </c>
      <c r="O68" s="41">
        <f>R67*(1+P$4/12)</f>
        <v>0</v>
      </c>
      <c r="P68" s="41">
        <f>MAX(0,O68-Q$4)</f>
        <v>0</v>
      </c>
      <c r="Q68" s="41">
        <f>M68+P68</f>
        <v>0</v>
      </c>
      <c r="R68" s="41">
        <f>MAX(0,MIN(P68,Q68-$C68))</f>
        <v>0</v>
      </c>
      <c r="S68" s="41">
        <f>V67*(1+T$4/12)</f>
        <v>0</v>
      </c>
      <c r="T68" s="41">
        <f>MAX(0,S68-U$4)</f>
        <v>0</v>
      </c>
      <c r="U68" s="41">
        <f>Q68+T68</f>
        <v>0</v>
      </c>
      <c r="V68" s="41">
        <f>MAX(0,MIN(T68,U68-$C68))</f>
        <v>0</v>
      </c>
      <c r="W68" s="41">
        <f>Z67*(1+X$4/12)</f>
        <v>0</v>
      </c>
      <c r="X68" s="41">
        <f>MAX(0,W68-Y$4)</f>
        <v>0</v>
      </c>
      <c r="Y68" s="41">
        <f>U68+X68</f>
        <v>0</v>
      </c>
      <c r="Z68" s="41">
        <f>MAX(0,MIN(X68,Y68-$C68))</f>
        <v>0</v>
      </c>
      <c r="AA68" s="41">
        <f>AD67*(1+AB$4/12)</f>
        <v>0</v>
      </c>
      <c r="AB68" s="41">
        <f>MAX(0,AA68-AC$4)</f>
        <v>0</v>
      </c>
      <c r="AC68" s="41">
        <f>Y68+AB68</f>
        <v>0</v>
      </c>
      <c r="AD68" s="41">
        <f>MAX(0,MIN(AB68,AC68-$C68))</f>
        <v>0</v>
      </c>
      <c r="AE68" s="41">
        <f>AH67*(1+AF$4/12)</f>
        <v>0</v>
      </c>
      <c r="AF68" s="41">
        <f>MAX(0,AE68-AG$4)</f>
        <v>0</v>
      </c>
      <c r="AG68" s="41">
        <f>AC68+AF68</f>
        <v>0</v>
      </c>
      <c r="AH68" s="41">
        <f>MAX(0,MIN(AF68,AG68-$C68))</f>
        <v>0</v>
      </c>
      <c r="AI68" s="41">
        <f>AL67*(1+AJ$4/12)</f>
        <v>0</v>
      </c>
      <c r="AJ68" s="41">
        <f>MAX(0,AI68-AK$4)</f>
        <v>0</v>
      </c>
      <c r="AK68" s="41">
        <f>AG68+AJ68</f>
        <v>0</v>
      </c>
      <c r="AL68" s="41">
        <f>MAX(0,MIN(AJ68,AK68-$C68))</f>
        <v>0</v>
      </c>
      <c r="AM68" s="41">
        <f>AP67*(1+AN$4/12)</f>
        <v>0</v>
      </c>
      <c r="AN68" s="41">
        <f>MAX(0,AM68-AO$4)</f>
        <v>0</v>
      </c>
      <c r="AO68" s="41">
        <f>AK68+AN68</f>
        <v>0</v>
      </c>
      <c r="AP68" s="41">
        <f>MAX(0,MIN(AN68,AO68-$C68))</f>
        <v>0</v>
      </c>
      <c r="AQ68" s="41">
        <f>AT67*(1+AR$4/12)</f>
        <v>0</v>
      </c>
      <c r="AR68" s="41">
        <f>MAX(0,AQ68-AS$4)</f>
        <v>0</v>
      </c>
      <c r="AS68" s="41">
        <f>AO68+AR68</f>
        <v>0</v>
      </c>
      <c r="AT68" s="41">
        <f>MAX(0,MIN(AR68,AS68-$C68))</f>
        <v>0</v>
      </c>
    </row>
    <row r="69">
      <c r="A69" s="40" t="n">
        <v>63</v>
      </c>
      <c r="B69" s="40" t="str">
        <f>CHOOSE(MONTH(EDATE('4 Дългове'!$D$20,A69-1)),"януари","февруари","март","април","май","юни","юли","август","септември","октомври","ноември","декември")&amp;" "&amp;YEAR(EDATE('4 Дългове'!$D$20,A69-1))&amp;" г."</f>
        <v>януари 2032 г.</v>
      </c>
      <c r="C69" s="41">
        <f>$C$4-(G69+K69+O69+S69+W69+AA69+AE69+AI69+AM69+AQ69)+(H69+L69+P69+T69+X69+AB69+AF69+AJ69+AN69+AR69)</f>
        <v>470</v>
      </c>
      <c r="D69" s="41">
        <f>(G69+K69+O69+S69+W69+AA69+AE69+AI69+AM69+AQ69)-(J68+N68+R68+V68+Z68+AD68+AH68+AL68+AP68+AT68)</f>
        <v>0</v>
      </c>
      <c r="E69" s="41">
        <f>J69+N69+R69+V69+Z69+AD69+AH69+AL69+AP69+AT69</f>
        <v>0</v>
      </c>
      <c r="F69" s="40" t="str">
        <f>IF(AND(E69&lt;0.005,E68&gt;=0.005),A69,"")</f>
        <v/>
      </c>
      <c r="G69" s="41">
        <f>J68*(1+H$4/12)</f>
        <v>0</v>
      </c>
      <c r="H69" s="41">
        <f>MAX(0,G69-I$4)</f>
        <v>0</v>
      </c>
      <c r="I69" s="41">
        <f>H69</f>
        <v>0</v>
      </c>
      <c r="J69" s="41">
        <f>MAX(0,MIN(H69,I69-$C69))</f>
        <v>0</v>
      </c>
      <c r="K69" s="41">
        <f>N68*(1+L$4/12)</f>
        <v>0</v>
      </c>
      <c r="L69" s="41">
        <f>MAX(0,K69-M$4)</f>
        <v>0</v>
      </c>
      <c r="M69" s="41">
        <f>I69+L69</f>
        <v>0</v>
      </c>
      <c r="N69" s="41">
        <f>MAX(0,MIN(L69,M69-$C69))</f>
        <v>0</v>
      </c>
      <c r="O69" s="41">
        <f>R68*(1+P$4/12)</f>
        <v>0</v>
      </c>
      <c r="P69" s="41">
        <f>MAX(0,O69-Q$4)</f>
        <v>0</v>
      </c>
      <c r="Q69" s="41">
        <f>M69+P69</f>
        <v>0</v>
      </c>
      <c r="R69" s="41">
        <f>MAX(0,MIN(P69,Q69-$C69))</f>
        <v>0</v>
      </c>
      <c r="S69" s="41">
        <f>V68*(1+T$4/12)</f>
        <v>0</v>
      </c>
      <c r="T69" s="41">
        <f>MAX(0,S69-U$4)</f>
        <v>0</v>
      </c>
      <c r="U69" s="41">
        <f>Q69+T69</f>
        <v>0</v>
      </c>
      <c r="V69" s="41">
        <f>MAX(0,MIN(T69,U69-$C69))</f>
        <v>0</v>
      </c>
      <c r="W69" s="41">
        <f>Z68*(1+X$4/12)</f>
        <v>0</v>
      </c>
      <c r="X69" s="41">
        <f>MAX(0,W69-Y$4)</f>
        <v>0</v>
      </c>
      <c r="Y69" s="41">
        <f>U69+X69</f>
        <v>0</v>
      </c>
      <c r="Z69" s="41">
        <f>MAX(0,MIN(X69,Y69-$C69))</f>
        <v>0</v>
      </c>
      <c r="AA69" s="41">
        <f>AD68*(1+AB$4/12)</f>
        <v>0</v>
      </c>
      <c r="AB69" s="41">
        <f>MAX(0,AA69-AC$4)</f>
        <v>0</v>
      </c>
      <c r="AC69" s="41">
        <f>Y69+AB69</f>
        <v>0</v>
      </c>
      <c r="AD69" s="41">
        <f>MAX(0,MIN(AB69,AC69-$C69))</f>
        <v>0</v>
      </c>
      <c r="AE69" s="41">
        <f>AH68*(1+AF$4/12)</f>
        <v>0</v>
      </c>
      <c r="AF69" s="41">
        <f>MAX(0,AE69-AG$4)</f>
        <v>0</v>
      </c>
      <c r="AG69" s="41">
        <f>AC69+AF69</f>
        <v>0</v>
      </c>
      <c r="AH69" s="41">
        <f>MAX(0,MIN(AF69,AG69-$C69))</f>
        <v>0</v>
      </c>
      <c r="AI69" s="41">
        <f>AL68*(1+AJ$4/12)</f>
        <v>0</v>
      </c>
      <c r="AJ69" s="41">
        <f>MAX(0,AI69-AK$4)</f>
        <v>0</v>
      </c>
      <c r="AK69" s="41">
        <f>AG69+AJ69</f>
        <v>0</v>
      </c>
      <c r="AL69" s="41">
        <f>MAX(0,MIN(AJ69,AK69-$C69))</f>
        <v>0</v>
      </c>
      <c r="AM69" s="41">
        <f>AP68*(1+AN$4/12)</f>
        <v>0</v>
      </c>
      <c r="AN69" s="41">
        <f>MAX(0,AM69-AO$4)</f>
        <v>0</v>
      </c>
      <c r="AO69" s="41">
        <f>AK69+AN69</f>
        <v>0</v>
      </c>
      <c r="AP69" s="41">
        <f>MAX(0,MIN(AN69,AO69-$C69))</f>
        <v>0</v>
      </c>
      <c r="AQ69" s="41">
        <f>AT68*(1+AR$4/12)</f>
        <v>0</v>
      </c>
      <c r="AR69" s="41">
        <f>MAX(0,AQ69-AS$4)</f>
        <v>0</v>
      </c>
      <c r="AS69" s="41">
        <f>AO69+AR69</f>
        <v>0</v>
      </c>
      <c r="AT69" s="41">
        <f>MAX(0,MIN(AR69,AS69-$C69))</f>
        <v>0</v>
      </c>
    </row>
    <row r="70">
      <c r="A70" s="40" t="n">
        <v>64</v>
      </c>
      <c r="B70" s="40" t="str">
        <f>CHOOSE(MONTH(EDATE('4 Дългове'!$D$20,A70-1)),"януари","февруари","март","април","май","юни","юли","август","септември","октомври","ноември","декември")&amp;" "&amp;YEAR(EDATE('4 Дългове'!$D$20,A70-1))&amp;" г."</f>
        <v>февруари 2032 г.</v>
      </c>
      <c r="C70" s="41">
        <f>$C$4-(G70+K70+O70+S70+W70+AA70+AE70+AI70+AM70+AQ70)+(H70+L70+P70+T70+X70+AB70+AF70+AJ70+AN70+AR70)</f>
        <v>470</v>
      </c>
      <c r="D70" s="41">
        <f>(G70+K70+O70+S70+W70+AA70+AE70+AI70+AM70+AQ70)-(J69+N69+R69+V69+Z69+AD69+AH69+AL69+AP69+AT69)</f>
        <v>0</v>
      </c>
      <c r="E70" s="41">
        <f>J70+N70+R70+V70+Z70+AD70+AH70+AL70+AP70+AT70</f>
        <v>0</v>
      </c>
      <c r="F70" s="40" t="str">
        <f>IF(AND(E70&lt;0.005,E69&gt;=0.005),A70,"")</f>
        <v/>
      </c>
      <c r="G70" s="41">
        <f>J69*(1+H$4/12)</f>
        <v>0</v>
      </c>
      <c r="H70" s="41">
        <f>MAX(0,G70-I$4)</f>
        <v>0</v>
      </c>
      <c r="I70" s="41">
        <f>H70</f>
        <v>0</v>
      </c>
      <c r="J70" s="41">
        <f>MAX(0,MIN(H70,I70-$C70))</f>
        <v>0</v>
      </c>
      <c r="K70" s="41">
        <f>N69*(1+L$4/12)</f>
        <v>0</v>
      </c>
      <c r="L70" s="41">
        <f>MAX(0,K70-M$4)</f>
        <v>0</v>
      </c>
      <c r="M70" s="41">
        <f>I70+L70</f>
        <v>0</v>
      </c>
      <c r="N70" s="41">
        <f>MAX(0,MIN(L70,M70-$C70))</f>
        <v>0</v>
      </c>
      <c r="O70" s="41">
        <f>R69*(1+P$4/12)</f>
        <v>0</v>
      </c>
      <c r="P70" s="41">
        <f>MAX(0,O70-Q$4)</f>
        <v>0</v>
      </c>
      <c r="Q70" s="41">
        <f>M70+P70</f>
        <v>0</v>
      </c>
      <c r="R70" s="41">
        <f>MAX(0,MIN(P70,Q70-$C70))</f>
        <v>0</v>
      </c>
      <c r="S70" s="41">
        <f>V69*(1+T$4/12)</f>
        <v>0</v>
      </c>
      <c r="T70" s="41">
        <f>MAX(0,S70-U$4)</f>
        <v>0</v>
      </c>
      <c r="U70" s="41">
        <f>Q70+T70</f>
        <v>0</v>
      </c>
      <c r="V70" s="41">
        <f>MAX(0,MIN(T70,U70-$C70))</f>
        <v>0</v>
      </c>
      <c r="W70" s="41">
        <f>Z69*(1+X$4/12)</f>
        <v>0</v>
      </c>
      <c r="X70" s="41">
        <f>MAX(0,W70-Y$4)</f>
        <v>0</v>
      </c>
      <c r="Y70" s="41">
        <f>U70+X70</f>
        <v>0</v>
      </c>
      <c r="Z70" s="41">
        <f>MAX(0,MIN(X70,Y70-$C70))</f>
        <v>0</v>
      </c>
      <c r="AA70" s="41">
        <f>AD69*(1+AB$4/12)</f>
        <v>0</v>
      </c>
      <c r="AB70" s="41">
        <f>MAX(0,AA70-AC$4)</f>
        <v>0</v>
      </c>
      <c r="AC70" s="41">
        <f>Y70+AB70</f>
        <v>0</v>
      </c>
      <c r="AD70" s="41">
        <f>MAX(0,MIN(AB70,AC70-$C70))</f>
        <v>0</v>
      </c>
      <c r="AE70" s="41">
        <f>AH69*(1+AF$4/12)</f>
        <v>0</v>
      </c>
      <c r="AF70" s="41">
        <f>MAX(0,AE70-AG$4)</f>
        <v>0</v>
      </c>
      <c r="AG70" s="41">
        <f>AC70+AF70</f>
        <v>0</v>
      </c>
      <c r="AH70" s="41">
        <f>MAX(0,MIN(AF70,AG70-$C70))</f>
        <v>0</v>
      </c>
      <c r="AI70" s="41">
        <f>AL69*(1+AJ$4/12)</f>
        <v>0</v>
      </c>
      <c r="AJ70" s="41">
        <f>MAX(0,AI70-AK$4)</f>
        <v>0</v>
      </c>
      <c r="AK70" s="41">
        <f>AG70+AJ70</f>
        <v>0</v>
      </c>
      <c r="AL70" s="41">
        <f>MAX(0,MIN(AJ70,AK70-$C70))</f>
        <v>0</v>
      </c>
      <c r="AM70" s="41">
        <f>AP69*(1+AN$4/12)</f>
        <v>0</v>
      </c>
      <c r="AN70" s="41">
        <f>MAX(0,AM70-AO$4)</f>
        <v>0</v>
      </c>
      <c r="AO70" s="41">
        <f>AK70+AN70</f>
        <v>0</v>
      </c>
      <c r="AP70" s="41">
        <f>MAX(0,MIN(AN70,AO70-$C70))</f>
        <v>0</v>
      </c>
      <c r="AQ70" s="41">
        <f>AT69*(1+AR$4/12)</f>
        <v>0</v>
      </c>
      <c r="AR70" s="41">
        <f>MAX(0,AQ70-AS$4)</f>
        <v>0</v>
      </c>
      <c r="AS70" s="41">
        <f>AO70+AR70</f>
        <v>0</v>
      </c>
      <c r="AT70" s="41">
        <f>MAX(0,MIN(AR70,AS70-$C70))</f>
        <v>0</v>
      </c>
    </row>
    <row r="71">
      <c r="A71" s="40" t="n">
        <v>65</v>
      </c>
      <c r="B71" s="40" t="str">
        <f>CHOOSE(MONTH(EDATE('4 Дългове'!$D$20,A71-1)),"януари","февруари","март","април","май","юни","юли","август","септември","октомври","ноември","декември")&amp;" "&amp;YEAR(EDATE('4 Дългове'!$D$20,A71-1))&amp;" г."</f>
        <v>март 2032 г.</v>
      </c>
      <c r="C71" s="41">
        <f>$C$4-(G71+K71+O71+S71+W71+AA71+AE71+AI71+AM71+AQ71)+(H71+L71+P71+T71+X71+AB71+AF71+AJ71+AN71+AR71)</f>
        <v>470</v>
      </c>
      <c r="D71" s="41">
        <f>(G71+K71+O71+S71+W71+AA71+AE71+AI71+AM71+AQ71)-(J70+N70+R70+V70+Z70+AD70+AH70+AL70+AP70+AT70)</f>
        <v>0</v>
      </c>
      <c r="E71" s="41">
        <f>J71+N71+R71+V71+Z71+AD71+AH71+AL71+AP71+AT71</f>
        <v>0</v>
      </c>
      <c r="F71" s="40" t="str">
        <f>IF(AND(E71&lt;0.005,E70&gt;=0.005),A71,"")</f>
        <v/>
      </c>
      <c r="G71" s="41">
        <f>J70*(1+H$4/12)</f>
        <v>0</v>
      </c>
      <c r="H71" s="41">
        <f>MAX(0,G71-I$4)</f>
        <v>0</v>
      </c>
      <c r="I71" s="41">
        <f>H71</f>
        <v>0</v>
      </c>
      <c r="J71" s="41">
        <f>MAX(0,MIN(H71,I71-$C71))</f>
        <v>0</v>
      </c>
      <c r="K71" s="41">
        <f>N70*(1+L$4/12)</f>
        <v>0</v>
      </c>
      <c r="L71" s="41">
        <f>MAX(0,K71-M$4)</f>
        <v>0</v>
      </c>
      <c r="M71" s="41">
        <f>I71+L71</f>
        <v>0</v>
      </c>
      <c r="N71" s="41">
        <f>MAX(0,MIN(L71,M71-$C71))</f>
        <v>0</v>
      </c>
      <c r="O71" s="41">
        <f>R70*(1+P$4/12)</f>
        <v>0</v>
      </c>
      <c r="P71" s="41">
        <f>MAX(0,O71-Q$4)</f>
        <v>0</v>
      </c>
      <c r="Q71" s="41">
        <f>M71+P71</f>
        <v>0</v>
      </c>
      <c r="R71" s="41">
        <f>MAX(0,MIN(P71,Q71-$C71))</f>
        <v>0</v>
      </c>
      <c r="S71" s="41">
        <f>V70*(1+T$4/12)</f>
        <v>0</v>
      </c>
      <c r="T71" s="41">
        <f>MAX(0,S71-U$4)</f>
        <v>0</v>
      </c>
      <c r="U71" s="41">
        <f>Q71+T71</f>
        <v>0</v>
      </c>
      <c r="V71" s="41">
        <f>MAX(0,MIN(T71,U71-$C71))</f>
        <v>0</v>
      </c>
      <c r="W71" s="41">
        <f>Z70*(1+X$4/12)</f>
        <v>0</v>
      </c>
      <c r="X71" s="41">
        <f>MAX(0,W71-Y$4)</f>
        <v>0</v>
      </c>
      <c r="Y71" s="41">
        <f>U71+X71</f>
        <v>0</v>
      </c>
      <c r="Z71" s="41">
        <f>MAX(0,MIN(X71,Y71-$C71))</f>
        <v>0</v>
      </c>
      <c r="AA71" s="41">
        <f>AD70*(1+AB$4/12)</f>
        <v>0</v>
      </c>
      <c r="AB71" s="41">
        <f>MAX(0,AA71-AC$4)</f>
        <v>0</v>
      </c>
      <c r="AC71" s="41">
        <f>Y71+AB71</f>
        <v>0</v>
      </c>
      <c r="AD71" s="41">
        <f>MAX(0,MIN(AB71,AC71-$C71))</f>
        <v>0</v>
      </c>
      <c r="AE71" s="41">
        <f>AH70*(1+AF$4/12)</f>
        <v>0</v>
      </c>
      <c r="AF71" s="41">
        <f>MAX(0,AE71-AG$4)</f>
        <v>0</v>
      </c>
      <c r="AG71" s="41">
        <f>AC71+AF71</f>
        <v>0</v>
      </c>
      <c r="AH71" s="41">
        <f>MAX(0,MIN(AF71,AG71-$C71))</f>
        <v>0</v>
      </c>
      <c r="AI71" s="41">
        <f>AL70*(1+AJ$4/12)</f>
        <v>0</v>
      </c>
      <c r="AJ71" s="41">
        <f>MAX(0,AI71-AK$4)</f>
        <v>0</v>
      </c>
      <c r="AK71" s="41">
        <f>AG71+AJ71</f>
        <v>0</v>
      </c>
      <c r="AL71" s="41">
        <f>MAX(0,MIN(AJ71,AK71-$C71))</f>
        <v>0</v>
      </c>
      <c r="AM71" s="41">
        <f>AP70*(1+AN$4/12)</f>
        <v>0</v>
      </c>
      <c r="AN71" s="41">
        <f>MAX(0,AM71-AO$4)</f>
        <v>0</v>
      </c>
      <c r="AO71" s="41">
        <f>AK71+AN71</f>
        <v>0</v>
      </c>
      <c r="AP71" s="41">
        <f>MAX(0,MIN(AN71,AO71-$C71))</f>
        <v>0</v>
      </c>
      <c r="AQ71" s="41">
        <f>AT70*(1+AR$4/12)</f>
        <v>0</v>
      </c>
      <c r="AR71" s="41">
        <f>MAX(0,AQ71-AS$4)</f>
        <v>0</v>
      </c>
      <c r="AS71" s="41">
        <f>AO71+AR71</f>
        <v>0</v>
      </c>
      <c r="AT71" s="41">
        <f>MAX(0,MIN(AR71,AS71-$C71))</f>
        <v>0</v>
      </c>
    </row>
    <row r="72">
      <c r="A72" s="40" t="n">
        <v>66</v>
      </c>
      <c r="B72" s="40" t="str">
        <f>CHOOSE(MONTH(EDATE('4 Дългове'!$D$20,A72-1)),"януари","февруари","март","април","май","юни","юли","август","септември","октомври","ноември","декември")&amp;" "&amp;YEAR(EDATE('4 Дългове'!$D$20,A72-1))&amp;" г."</f>
        <v>април 2032 г.</v>
      </c>
      <c r="C72" s="41">
        <f>$C$4-(G72+K72+O72+S72+W72+AA72+AE72+AI72+AM72+AQ72)+(H72+L72+P72+T72+X72+AB72+AF72+AJ72+AN72+AR72)</f>
        <v>470</v>
      </c>
      <c r="D72" s="41">
        <f>(G72+K72+O72+S72+W72+AA72+AE72+AI72+AM72+AQ72)-(J71+N71+R71+V71+Z71+AD71+AH71+AL71+AP71+AT71)</f>
        <v>0</v>
      </c>
      <c r="E72" s="41">
        <f>J72+N72+R72+V72+Z72+AD72+AH72+AL72+AP72+AT72</f>
        <v>0</v>
      </c>
      <c r="F72" s="40" t="str">
        <f>IF(AND(E72&lt;0.005,E71&gt;=0.005),A72,"")</f>
        <v/>
      </c>
      <c r="G72" s="41">
        <f>J71*(1+H$4/12)</f>
        <v>0</v>
      </c>
      <c r="H72" s="41">
        <f>MAX(0,G72-I$4)</f>
        <v>0</v>
      </c>
      <c r="I72" s="41">
        <f>H72</f>
        <v>0</v>
      </c>
      <c r="J72" s="41">
        <f>MAX(0,MIN(H72,I72-$C72))</f>
        <v>0</v>
      </c>
      <c r="K72" s="41">
        <f>N71*(1+L$4/12)</f>
        <v>0</v>
      </c>
      <c r="L72" s="41">
        <f>MAX(0,K72-M$4)</f>
        <v>0</v>
      </c>
      <c r="M72" s="41">
        <f>I72+L72</f>
        <v>0</v>
      </c>
      <c r="N72" s="41">
        <f>MAX(0,MIN(L72,M72-$C72))</f>
        <v>0</v>
      </c>
      <c r="O72" s="41">
        <f>R71*(1+P$4/12)</f>
        <v>0</v>
      </c>
      <c r="P72" s="41">
        <f>MAX(0,O72-Q$4)</f>
        <v>0</v>
      </c>
      <c r="Q72" s="41">
        <f>M72+P72</f>
        <v>0</v>
      </c>
      <c r="R72" s="41">
        <f>MAX(0,MIN(P72,Q72-$C72))</f>
        <v>0</v>
      </c>
      <c r="S72" s="41">
        <f>V71*(1+T$4/12)</f>
        <v>0</v>
      </c>
      <c r="T72" s="41">
        <f>MAX(0,S72-U$4)</f>
        <v>0</v>
      </c>
      <c r="U72" s="41">
        <f>Q72+T72</f>
        <v>0</v>
      </c>
      <c r="V72" s="41">
        <f>MAX(0,MIN(T72,U72-$C72))</f>
        <v>0</v>
      </c>
      <c r="W72" s="41">
        <f>Z71*(1+X$4/12)</f>
        <v>0</v>
      </c>
      <c r="X72" s="41">
        <f>MAX(0,W72-Y$4)</f>
        <v>0</v>
      </c>
      <c r="Y72" s="41">
        <f>U72+X72</f>
        <v>0</v>
      </c>
      <c r="Z72" s="41">
        <f>MAX(0,MIN(X72,Y72-$C72))</f>
        <v>0</v>
      </c>
      <c r="AA72" s="41">
        <f>AD71*(1+AB$4/12)</f>
        <v>0</v>
      </c>
      <c r="AB72" s="41">
        <f>MAX(0,AA72-AC$4)</f>
        <v>0</v>
      </c>
      <c r="AC72" s="41">
        <f>Y72+AB72</f>
        <v>0</v>
      </c>
      <c r="AD72" s="41">
        <f>MAX(0,MIN(AB72,AC72-$C72))</f>
        <v>0</v>
      </c>
      <c r="AE72" s="41">
        <f>AH71*(1+AF$4/12)</f>
        <v>0</v>
      </c>
      <c r="AF72" s="41">
        <f>MAX(0,AE72-AG$4)</f>
        <v>0</v>
      </c>
      <c r="AG72" s="41">
        <f>AC72+AF72</f>
        <v>0</v>
      </c>
      <c r="AH72" s="41">
        <f>MAX(0,MIN(AF72,AG72-$C72))</f>
        <v>0</v>
      </c>
      <c r="AI72" s="41">
        <f>AL71*(1+AJ$4/12)</f>
        <v>0</v>
      </c>
      <c r="AJ72" s="41">
        <f>MAX(0,AI72-AK$4)</f>
        <v>0</v>
      </c>
      <c r="AK72" s="41">
        <f>AG72+AJ72</f>
        <v>0</v>
      </c>
      <c r="AL72" s="41">
        <f>MAX(0,MIN(AJ72,AK72-$C72))</f>
        <v>0</v>
      </c>
      <c r="AM72" s="41">
        <f>AP71*(1+AN$4/12)</f>
        <v>0</v>
      </c>
      <c r="AN72" s="41">
        <f>MAX(0,AM72-AO$4)</f>
        <v>0</v>
      </c>
      <c r="AO72" s="41">
        <f>AK72+AN72</f>
        <v>0</v>
      </c>
      <c r="AP72" s="41">
        <f>MAX(0,MIN(AN72,AO72-$C72))</f>
        <v>0</v>
      </c>
      <c r="AQ72" s="41">
        <f>AT71*(1+AR$4/12)</f>
        <v>0</v>
      </c>
      <c r="AR72" s="41">
        <f>MAX(0,AQ72-AS$4)</f>
        <v>0</v>
      </c>
      <c r="AS72" s="41">
        <f>AO72+AR72</f>
        <v>0</v>
      </c>
      <c r="AT72" s="41">
        <f>MAX(0,MIN(AR72,AS72-$C72))</f>
        <v>0</v>
      </c>
    </row>
    <row r="73">
      <c r="A73" s="40" t="n">
        <v>67</v>
      </c>
      <c r="B73" s="40" t="str">
        <f>CHOOSE(MONTH(EDATE('4 Дългове'!$D$20,A73-1)),"януари","февруари","март","април","май","юни","юли","август","септември","октомври","ноември","декември")&amp;" "&amp;YEAR(EDATE('4 Дългове'!$D$20,A73-1))&amp;" г."</f>
        <v>май 2032 г.</v>
      </c>
      <c r="C73" s="41">
        <f>$C$4-(G73+K73+O73+S73+W73+AA73+AE73+AI73+AM73+AQ73)+(H73+L73+P73+T73+X73+AB73+AF73+AJ73+AN73+AR73)</f>
        <v>470</v>
      </c>
      <c r="D73" s="41">
        <f>(G73+K73+O73+S73+W73+AA73+AE73+AI73+AM73+AQ73)-(J72+N72+R72+V72+Z72+AD72+AH72+AL72+AP72+AT72)</f>
        <v>0</v>
      </c>
      <c r="E73" s="41">
        <f>J73+N73+R73+V73+Z73+AD73+AH73+AL73+AP73+AT73</f>
        <v>0</v>
      </c>
      <c r="F73" s="40" t="str">
        <f>IF(AND(E73&lt;0.005,E72&gt;=0.005),A73,"")</f>
        <v/>
      </c>
      <c r="G73" s="41">
        <f>J72*(1+H$4/12)</f>
        <v>0</v>
      </c>
      <c r="H73" s="41">
        <f>MAX(0,G73-I$4)</f>
        <v>0</v>
      </c>
      <c r="I73" s="41">
        <f>H73</f>
        <v>0</v>
      </c>
      <c r="J73" s="41">
        <f>MAX(0,MIN(H73,I73-$C73))</f>
        <v>0</v>
      </c>
      <c r="K73" s="41">
        <f>N72*(1+L$4/12)</f>
        <v>0</v>
      </c>
      <c r="L73" s="41">
        <f>MAX(0,K73-M$4)</f>
        <v>0</v>
      </c>
      <c r="M73" s="41">
        <f>I73+L73</f>
        <v>0</v>
      </c>
      <c r="N73" s="41">
        <f>MAX(0,MIN(L73,M73-$C73))</f>
        <v>0</v>
      </c>
      <c r="O73" s="41">
        <f>R72*(1+P$4/12)</f>
        <v>0</v>
      </c>
      <c r="P73" s="41">
        <f>MAX(0,O73-Q$4)</f>
        <v>0</v>
      </c>
      <c r="Q73" s="41">
        <f>M73+P73</f>
        <v>0</v>
      </c>
      <c r="R73" s="41">
        <f>MAX(0,MIN(P73,Q73-$C73))</f>
        <v>0</v>
      </c>
      <c r="S73" s="41">
        <f>V72*(1+T$4/12)</f>
        <v>0</v>
      </c>
      <c r="T73" s="41">
        <f>MAX(0,S73-U$4)</f>
        <v>0</v>
      </c>
      <c r="U73" s="41">
        <f>Q73+T73</f>
        <v>0</v>
      </c>
      <c r="V73" s="41">
        <f>MAX(0,MIN(T73,U73-$C73))</f>
        <v>0</v>
      </c>
      <c r="W73" s="41">
        <f>Z72*(1+X$4/12)</f>
        <v>0</v>
      </c>
      <c r="X73" s="41">
        <f>MAX(0,W73-Y$4)</f>
        <v>0</v>
      </c>
      <c r="Y73" s="41">
        <f>U73+X73</f>
        <v>0</v>
      </c>
      <c r="Z73" s="41">
        <f>MAX(0,MIN(X73,Y73-$C73))</f>
        <v>0</v>
      </c>
      <c r="AA73" s="41">
        <f>AD72*(1+AB$4/12)</f>
        <v>0</v>
      </c>
      <c r="AB73" s="41">
        <f>MAX(0,AA73-AC$4)</f>
        <v>0</v>
      </c>
      <c r="AC73" s="41">
        <f>Y73+AB73</f>
        <v>0</v>
      </c>
      <c r="AD73" s="41">
        <f>MAX(0,MIN(AB73,AC73-$C73))</f>
        <v>0</v>
      </c>
      <c r="AE73" s="41">
        <f>AH72*(1+AF$4/12)</f>
        <v>0</v>
      </c>
      <c r="AF73" s="41">
        <f>MAX(0,AE73-AG$4)</f>
        <v>0</v>
      </c>
      <c r="AG73" s="41">
        <f>AC73+AF73</f>
        <v>0</v>
      </c>
      <c r="AH73" s="41">
        <f>MAX(0,MIN(AF73,AG73-$C73))</f>
        <v>0</v>
      </c>
      <c r="AI73" s="41">
        <f>AL72*(1+AJ$4/12)</f>
        <v>0</v>
      </c>
      <c r="AJ73" s="41">
        <f>MAX(0,AI73-AK$4)</f>
        <v>0</v>
      </c>
      <c r="AK73" s="41">
        <f>AG73+AJ73</f>
        <v>0</v>
      </c>
      <c r="AL73" s="41">
        <f>MAX(0,MIN(AJ73,AK73-$C73))</f>
        <v>0</v>
      </c>
      <c r="AM73" s="41">
        <f>AP72*(1+AN$4/12)</f>
        <v>0</v>
      </c>
      <c r="AN73" s="41">
        <f>MAX(0,AM73-AO$4)</f>
        <v>0</v>
      </c>
      <c r="AO73" s="41">
        <f>AK73+AN73</f>
        <v>0</v>
      </c>
      <c r="AP73" s="41">
        <f>MAX(0,MIN(AN73,AO73-$C73))</f>
        <v>0</v>
      </c>
      <c r="AQ73" s="41">
        <f>AT72*(1+AR$4/12)</f>
        <v>0</v>
      </c>
      <c r="AR73" s="41">
        <f>MAX(0,AQ73-AS$4)</f>
        <v>0</v>
      </c>
      <c r="AS73" s="41">
        <f>AO73+AR73</f>
        <v>0</v>
      </c>
      <c r="AT73" s="41">
        <f>MAX(0,MIN(AR73,AS73-$C73))</f>
        <v>0</v>
      </c>
    </row>
    <row r="74">
      <c r="A74" s="40" t="n">
        <v>68</v>
      </c>
      <c r="B74" s="40" t="str">
        <f>CHOOSE(MONTH(EDATE('4 Дългове'!$D$20,A74-1)),"януари","февруари","март","април","май","юни","юли","август","септември","октомври","ноември","декември")&amp;" "&amp;YEAR(EDATE('4 Дългове'!$D$20,A74-1))&amp;" г."</f>
        <v>юни 2032 г.</v>
      </c>
      <c r="C74" s="41">
        <f>$C$4-(G74+K74+O74+S74+W74+AA74+AE74+AI74+AM74+AQ74)+(H74+L74+P74+T74+X74+AB74+AF74+AJ74+AN74+AR74)</f>
        <v>470</v>
      </c>
      <c r="D74" s="41">
        <f>(G74+K74+O74+S74+W74+AA74+AE74+AI74+AM74+AQ74)-(J73+N73+R73+V73+Z73+AD73+AH73+AL73+AP73+AT73)</f>
        <v>0</v>
      </c>
      <c r="E74" s="41">
        <f>J74+N74+R74+V74+Z74+AD74+AH74+AL74+AP74+AT74</f>
        <v>0</v>
      </c>
      <c r="F74" s="40" t="str">
        <f>IF(AND(E74&lt;0.005,E73&gt;=0.005),A74,"")</f>
        <v/>
      </c>
      <c r="G74" s="41">
        <f>J73*(1+H$4/12)</f>
        <v>0</v>
      </c>
      <c r="H74" s="41">
        <f>MAX(0,G74-I$4)</f>
        <v>0</v>
      </c>
      <c r="I74" s="41">
        <f>H74</f>
        <v>0</v>
      </c>
      <c r="J74" s="41">
        <f>MAX(0,MIN(H74,I74-$C74))</f>
        <v>0</v>
      </c>
      <c r="K74" s="41">
        <f>N73*(1+L$4/12)</f>
        <v>0</v>
      </c>
      <c r="L74" s="41">
        <f>MAX(0,K74-M$4)</f>
        <v>0</v>
      </c>
      <c r="M74" s="41">
        <f>I74+L74</f>
        <v>0</v>
      </c>
      <c r="N74" s="41">
        <f>MAX(0,MIN(L74,M74-$C74))</f>
        <v>0</v>
      </c>
      <c r="O74" s="41">
        <f>R73*(1+P$4/12)</f>
        <v>0</v>
      </c>
      <c r="P74" s="41">
        <f>MAX(0,O74-Q$4)</f>
        <v>0</v>
      </c>
      <c r="Q74" s="41">
        <f>M74+P74</f>
        <v>0</v>
      </c>
      <c r="R74" s="41">
        <f>MAX(0,MIN(P74,Q74-$C74))</f>
        <v>0</v>
      </c>
      <c r="S74" s="41">
        <f>V73*(1+T$4/12)</f>
        <v>0</v>
      </c>
      <c r="T74" s="41">
        <f>MAX(0,S74-U$4)</f>
        <v>0</v>
      </c>
      <c r="U74" s="41">
        <f>Q74+T74</f>
        <v>0</v>
      </c>
      <c r="V74" s="41">
        <f>MAX(0,MIN(T74,U74-$C74))</f>
        <v>0</v>
      </c>
      <c r="W74" s="41">
        <f>Z73*(1+X$4/12)</f>
        <v>0</v>
      </c>
      <c r="X74" s="41">
        <f>MAX(0,W74-Y$4)</f>
        <v>0</v>
      </c>
      <c r="Y74" s="41">
        <f>U74+X74</f>
        <v>0</v>
      </c>
      <c r="Z74" s="41">
        <f>MAX(0,MIN(X74,Y74-$C74))</f>
        <v>0</v>
      </c>
      <c r="AA74" s="41">
        <f>AD73*(1+AB$4/12)</f>
        <v>0</v>
      </c>
      <c r="AB74" s="41">
        <f>MAX(0,AA74-AC$4)</f>
        <v>0</v>
      </c>
      <c r="AC74" s="41">
        <f>Y74+AB74</f>
        <v>0</v>
      </c>
      <c r="AD74" s="41">
        <f>MAX(0,MIN(AB74,AC74-$C74))</f>
        <v>0</v>
      </c>
      <c r="AE74" s="41">
        <f>AH73*(1+AF$4/12)</f>
        <v>0</v>
      </c>
      <c r="AF74" s="41">
        <f>MAX(0,AE74-AG$4)</f>
        <v>0</v>
      </c>
      <c r="AG74" s="41">
        <f>AC74+AF74</f>
        <v>0</v>
      </c>
      <c r="AH74" s="41">
        <f>MAX(0,MIN(AF74,AG74-$C74))</f>
        <v>0</v>
      </c>
      <c r="AI74" s="41">
        <f>AL73*(1+AJ$4/12)</f>
        <v>0</v>
      </c>
      <c r="AJ74" s="41">
        <f>MAX(0,AI74-AK$4)</f>
        <v>0</v>
      </c>
      <c r="AK74" s="41">
        <f>AG74+AJ74</f>
        <v>0</v>
      </c>
      <c r="AL74" s="41">
        <f>MAX(0,MIN(AJ74,AK74-$C74))</f>
        <v>0</v>
      </c>
      <c r="AM74" s="41">
        <f>AP73*(1+AN$4/12)</f>
        <v>0</v>
      </c>
      <c r="AN74" s="41">
        <f>MAX(0,AM74-AO$4)</f>
        <v>0</v>
      </c>
      <c r="AO74" s="41">
        <f>AK74+AN74</f>
        <v>0</v>
      </c>
      <c r="AP74" s="41">
        <f>MAX(0,MIN(AN74,AO74-$C74))</f>
        <v>0</v>
      </c>
      <c r="AQ74" s="41">
        <f>AT73*(1+AR$4/12)</f>
        <v>0</v>
      </c>
      <c r="AR74" s="41">
        <f>MAX(0,AQ74-AS$4)</f>
        <v>0</v>
      </c>
      <c r="AS74" s="41">
        <f>AO74+AR74</f>
        <v>0</v>
      </c>
      <c r="AT74" s="41">
        <f>MAX(0,MIN(AR74,AS74-$C74))</f>
        <v>0</v>
      </c>
    </row>
    <row r="75">
      <c r="A75" s="40" t="n">
        <v>69</v>
      </c>
      <c r="B75" s="40" t="str">
        <f>CHOOSE(MONTH(EDATE('4 Дългове'!$D$20,A75-1)),"януари","февруари","март","април","май","юни","юли","август","септември","октомври","ноември","декември")&amp;" "&amp;YEAR(EDATE('4 Дългове'!$D$20,A75-1))&amp;" г."</f>
        <v>юли 2032 г.</v>
      </c>
      <c r="C75" s="41">
        <f>$C$4-(G75+K75+O75+S75+W75+AA75+AE75+AI75+AM75+AQ75)+(H75+L75+P75+T75+X75+AB75+AF75+AJ75+AN75+AR75)</f>
        <v>470</v>
      </c>
      <c r="D75" s="41">
        <f>(G75+K75+O75+S75+W75+AA75+AE75+AI75+AM75+AQ75)-(J74+N74+R74+V74+Z74+AD74+AH74+AL74+AP74+AT74)</f>
        <v>0</v>
      </c>
      <c r="E75" s="41">
        <f>J75+N75+R75+V75+Z75+AD75+AH75+AL75+AP75+AT75</f>
        <v>0</v>
      </c>
      <c r="F75" s="40" t="str">
        <f>IF(AND(E75&lt;0.005,E74&gt;=0.005),A75,"")</f>
        <v/>
      </c>
      <c r="G75" s="41">
        <f>J74*(1+H$4/12)</f>
        <v>0</v>
      </c>
      <c r="H75" s="41">
        <f>MAX(0,G75-I$4)</f>
        <v>0</v>
      </c>
      <c r="I75" s="41">
        <f>H75</f>
        <v>0</v>
      </c>
      <c r="J75" s="41">
        <f>MAX(0,MIN(H75,I75-$C75))</f>
        <v>0</v>
      </c>
      <c r="K75" s="41">
        <f>N74*(1+L$4/12)</f>
        <v>0</v>
      </c>
      <c r="L75" s="41">
        <f>MAX(0,K75-M$4)</f>
        <v>0</v>
      </c>
      <c r="M75" s="41">
        <f>I75+L75</f>
        <v>0</v>
      </c>
      <c r="N75" s="41">
        <f>MAX(0,MIN(L75,M75-$C75))</f>
        <v>0</v>
      </c>
      <c r="O75" s="41">
        <f>R74*(1+P$4/12)</f>
        <v>0</v>
      </c>
      <c r="P75" s="41">
        <f>MAX(0,O75-Q$4)</f>
        <v>0</v>
      </c>
      <c r="Q75" s="41">
        <f>M75+P75</f>
        <v>0</v>
      </c>
      <c r="R75" s="41">
        <f>MAX(0,MIN(P75,Q75-$C75))</f>
        <v>0</v>
      </c>
      <c r="S75" s="41">
        <f>V74*(1+T$4/12)</f>
        <v>0</v>
      </c>
      <c r="T75" s="41">
        <f>MAX(0,S75-U$4)</f>
        <v>0</v>
      </c>
      <c r="U75" s="41">
        <f>Q75+T75</f>
        <v>0</v>
      </c>
      <c r="V75" s="41">
        <f>MAX(0,MIN(T75,U75-$C75))</f>
        <v>0</v>
      </c>
      <c r="W75" s="41">
        <f>Z74*(1+X$4/12)</f>
        <v>0</v>
      </c>
      <c r="X75" s="41">
        <f>MAX(0,W75-Y$4)</f>
        <v>0</v>
      </c>
      <c r="Y75" s="41">
        <f>U75+X75</f>
        <v>0</v>
      </c>
      <c r="Z75" s="41">
        <f>MAX(0,MIN(X75,Y75-$C75))</f>
        <v>0</v>
      </c>
      <c r="AA75" s="41">
        <f>AD74*(1+AB$4/12)</f>
        <v>0</v>
      </c>
      <c r="AB75" s="41">
        <f>MAX(0,AA75-AC$4)</f>
        <v>0</v>
      </c>
      <c r="AC75" s="41">
        <f>Y75+AB75</f>
        <v>0</v>
      </c>
      <c r="AD75" s="41">
        <f>MAX(0,MIN(AB75,AC75-$C75))</f>
        <v>0</v>
      </c>
      <c r="AE75" s="41">
        <f>AH74*(1+AF$4/12)</f>
        <v>0</v>
      </c>
      <c r="AF75" s="41">
        <f>MAX(0,AE75-AG$4)</f>
        <v>0</v>
      </c>
      <c r="AG75" s="41">
        <f>AC75+AF75</f>
        <v>0</v>
      </c>
      <c r="AH75" s="41">
        <f>MAX(0,MIN(AF75,AG75-$C75))</f>
        <v>0</v>
      </c>
      <c r="AI75" s="41">
        <f>AL74*(1+AJ$4/12)</f>
        <v>0</v>
      </c>
      <c r="AJ75" s="41">
        <f>MAX(0,AI75-AK$4)</f>
        <v>0</v>
      </c>
      <c r="AK75" s="41">
        <f>AG75+AJ75</f>
        <v>0</v>
      </c>
      <c r="AL75" s="41">
        <f>MAX(0,MIN(AJ75,AK75-$C75))</f>
        <v>0</v>
      </c>
      <c r="AM75" s="41">
        <f>AP74*(1+AN$4/12)</f>
        <v>0</v>
      </c>
      <c r="AN75" s="41">
        <f>MAX(0,AM75-AO$4)</f>
        <v>0</v>
      </c>
      <c r="AO75" s="41">
        <f>AK75+AN75</f>
        <v>0</v>
      </c>
      <c r="AP75" s="41">
        <f>MAX(0,MIN(AN75,AO75-$C75))</f>
        <v>0</v>
      </c>
      <c r="AQ75" s="41">
        <f>AT74*(1+AR$4/12)</f>
        <v>0</v>
      </c>
      <c r="AR75" s="41">
        <f>MAX(0,AQ75-AS$4)</f>
        <v>0</v>
      </c>
      <c r="AS75" s="41">
        <f>AO75+AR75</f>
        <v>0</v>
      </c>
      <c r="AT75" s="41">
        <f>MAX(0,MIN(AR75,AS75-$C75))</f>
        <v>0</v>
      </c>
    </row>
    <row r="76">
      <c r="A76" s="40" t="n">
        <v>70</v>
      </c>
      <c r="B76" s="40" t="str">
        <f>CHOOSE(MONTH(EDATE('4 Дългове'!$D$20,A76-1)),"януари","февруари","март","април","май","юни","юли","август","септември","октомври","ноември","декември")&amp;" "&amp;YEAR(EDATE('4 Дългове'!$D$20,A76-1))&amp;" г."</f>
        <v>август 2032 г.</v>
      </c>
      <c r="C76" s="41">
        <f>$C$4-(G76+K76+O76+S76+W76+AA76+AE76+AI76+AM76+AQ76)+(H76+L76+P76+T76+X76+AB76+AF76+AJ76+AN76+AR76)</f>
        <v>470</v>
      </c>
      <c r="D76" s="41">
        <f>(G76+K76+O76+S76+W76+AA76+AE76+AI76+AM76+AQ76)-(J75+N75+R75+V75+Z75+AD75+AH75+AL75+AP75+AT75)</f>
        <v>0</v>
      </c>
      <c r="E76" s="41">
        <f>J76+N76+R76+V76+Z76+AD76+AH76+AL76+AP76+AT76</f>
        <v>0</v>
      </c>
      <c r="F76" s="40" t="str">
        <f>IF(AND(E76&lt;0.005,E75&gt;=0.005),A76,"")</f>
        <v/>
      </c>
      <c r="G76" s="41">
        <f>J75*(1+H$4/12)</f>
        <v>0</v>
      </c>
      <c r="H76" s="41">
        <f>MAX(0,G76-I$4)</f>
        <v>0</v>
      </c>
      <c r="I76" s="41">
        <f>H76</f>
        <v>0</v>
      </c>
      <c r="J76" s="41">
        <f>MAX(0,MIN(H76,I76-$C76))</f>
        <v>0</v>
      </c>
      <c r="K76" s="41">
        <f>N75*(1+L$4/12)</f>
        <v>0</v>
      </c>
      <c r="L76" s="41">
        <f>MAX(0,K76-M$4)</f>
        <v>0</v>
      </c>
      <c r="M76" s="41">
        <f>I76+L76</f>
        <v>0</v>
      </c>
      <c r="N76" s="41">
        <f>MAX(0,MIN(L76,M76-$C76))</f>
        <v>0</v>
      </c>
      <c r="O76" s="41">
        <f>R75*(1+P$4/12)</f>
        <v>0</v>
      </c>
      <c r="P76" s="41">
        <f>MAX(0,O76-Q$4)</f>
        <v>0</v>
      </c>
      <c r="Q76" s="41">
        <f>M76+P76</f>
        <v>0</v>
      </c>
      <c r="R76" s="41">
        <f>MAX(0,MIN(P76,Q76-$C76))</f>
        <v>0</v>
      </c>
      <c r="S76" s="41">
        <f>V75*(1+T$4/12)</f>
        <v>0</v>
      </c>
      <c r="T76" s="41">
        <f>MAX(0,S76-U$4)</f>
        <v>0</v>
      </c>
      <c r="U76" s="41">
        <f>Q76+T76</f>
        <v>0</v>
      </c>
      <c r="V76" s="41">
        <f>MAX(0,MIN(T76,U76-$C76))</f>
        <v>0</v>
      </c>
      <c r="W76" s="41">
        <f>Z75*(1+X$4/12)</f>
        <v>0</v>
      </c>
      <c r="X76" s="41">
        <f>MAX(0,W76-Y$4)</f>
        <v>0</v>
      </c>
      <c r="Y76" s="41">
        <f>U76+X76</f>
        <v>0</v>
      </c>
      <c r="Z76" s="41">
        <f>MAX(0,MIN(X76,Y76-$C76))</f>
        <v>0</v>
      </c>
      <c r="AA76" s="41">
        <f>AD75*(1+AB$4/12)</f>
        <v>0</v>
      </c>
      <c r="AB76" s="41">
        <f>MAX(0,AA76-AC$4)</f>
        <v>0</v>
      </c>
      <c r="AC76" s="41">
        <f>Y76+AB76</f>
        <v>0</v>
      </c>
      <c r="AD76" s="41">
        <f>MAX(0,MIN(AB76,AC76-$C76))</f>
        <v>0</v>
      </c>
      <c r="AE76" s="41">
        <f>AH75*(1+AF$4/12)</f>
        <v>0</v>
      </c>
      <c r="AF76" s="41">
        <f>MAX(0,AE76-AG$4)</f>
        <v>0</v>
      </c>
      <c r="AG76" s="41">
        <f>AC76+AF76</f>
        <v>0</v>
      </c>
      <c r="AH76" s="41">
        <f>MAX(0,MIN(AF76,AG76-$C76))</f>
        <v>0</v>
      </c>
      <c r="AI76" s="41">
        <f>AL75*(1+AJ$4/12)</f>
        <v>0</v>
      </c>
      <c r="AJ76" s="41">
        <f>MAX(0,AI76-AK$4)</f>
        <v>0</v>
      </c>
      <c r="AK76" s="41">
        <f>AG76+AJ76</f>
        <v>0</v>
      </c>
      <c r="AL76" s="41">
        <f>MAX(0,MIN(AJ76,AK76-$C76))</f>
        <v>0</v>
      </c>
      <c r="AM76" s="41">
        <f>AP75*(1+AN$4/12)</f>
        <v>0</v>
      </c>
      <c r="AN76" s="41">
        <f>MAX(0,AM76-AO$4)</f>
        <v>0</v>
      </c>
      <c r="AO76" s="41">
        <f>AK76+AN76</f>
        <v>0</v>
      </c>
      <c r="AP76" s="41">
        <f>MAX(0,MIN(AN76,AO76-$C76))</f>
        <v>0</v>
      </c>
      <c r="AQ76" s="41">
        <f>AT75*(1+AR$4/12)</f>
        <v>0</v>
      </c>
      <c r="AR76" s="41">
        <f>MAX(0,AQ76-AS$4)</f>
        <v>0</v>
      </c>
      <c r="AS76" s="41">
        <f>AO76+AR76</f>
        <v>0</v>
      </c>
      <c r="AT76" s="41">
        <f>MAX(0,MIN(AR76,AS76-$C76))</f>
        <v>0</v>
      </c>
    </row>
    <row r="77">
      <c r="A77" s="40" t="n">
        <v>71</v>
      </c>
      <c r="B77" s="40" t="str">
        <f>CHOOSE(MONTH(EDATE('4 Дългове'!$D$20,A77-1)),"януари","февруари","март","април","май","юни","юли","август","септември","октомври","ноември","декември")&amp;" "&amp;YEAR(EDATE('4 Дългове'!$D$20,A77-1))&amp;" г."</f>
        <v>септември 2032 г.</v>
      </c>
      <c r="C77" s="41">
        <f>$C$4-(G77+K77+O77+S77+W77+AA77+AE77+AI77+AM77+AQ77)+(H77+L77+P77+T77+X77+AB77+AF77+AJ77+AN77+AR77)</f>
        <v>470</v>
      </c>
      <c r="D77" s="41">
        <f>(G77+K77+O77+S77+W77+AA77+AE77+AI77+AM77+AQ77)-(J76+N76+R76+V76+Z76+AD76+AH76+AL76+AP76+AT76)</f>
        <v>0</v>
      </c>
      <c r="E77" s="41">
        <f>J77+N77+R77+V77+Z77+AD77+AH77+AL77+AP77+AT77</f>
        <v>0</v>
      </c>
      <c r="F77" s="40" t="str">
        <f>IF(AND(E77&lt;0.005,E76&gt;=0.005),A77,"")</f>
        <v/>
      </c>
      <c r="G77" s="41">
        <f>J76*(1+H$4/12)</f>
        <v>0</v>
      </c>
      <c r="H77" s="41">
        <f>MAX(0,G77-I$4)</f>
        <v>0</v>
      </c>
      <c r="I77" s="41">
        <f>H77</f>
        <v>0</v>
      </c>
      <c r="J77" s="41">
        <f>MAX(0,MIN(H77,I77-$C77))</f>
        <v>0</v>
      </c>
      <c r="K77" s="41">
        <f>N76*(1+L$4/12)</f>
        <v>0</v>
      </c>
      <c r="L77" s="41">
        <f>MAX(0,K77-M$4)</f>
        <v>0</v>
      </c>
      <c r="M77" s="41">
        <f>I77+L77</f>
        <v>0</v>
      </c>
      <c r="N77" s="41">
        <f>MAX(0,MIN(L77,M77-$C77))</f>
        <v>0</v>
      </c>
      <c r="O77" s="41">
        <f>R76*(1+P$4/12)</f>
        <v>0</v>
      </c>
      <c r="P77" s="41">
        <f>MAX(0,O77-Q$4)</f>
        <v>0</v>
      </c>
      <c r="Q77" s="41">
        <f>M77+P77</f>
        <v>0</v>
      </c>
      <c r="R77" s="41">
        <f>MAX(0,MIN(P77,Q77-$C77))</f>
        <v>0</v>
      </c>
      <c r="S77" s="41">
        <f>V76*(1+T$4/12)</f>
        <v>0</v>
      </c>
      <c r="T77" s="41">
        <f>MAX(0,S77-U$4)</f>
        <v>0</v>
      </c>
      <c r="U77" s="41">
        <f>Q77+T77</f>
        <v>0</v>
      </c>
      <c r="V77" s="41">
        <f>MAX(0,MIN(T77,U77-$C77))</f>
        <v>0</v>
      </c>
      <c r="W77" s="41">
        <f>Z76*(1+X$4/12)</f>
        <v>0</v>
      </c>
      <c r="X77" s="41">
        <f>MAX(0,W77-Y$4)</f>
        <v>0</v>
      </c>
      <c r="Y77" s="41">
        <f>U77+X77</f>
        <v>0</v>
      </c>
      <c r="Z77" s="41">
        <f>MAX(0,MIN(X77,Y77-$C77))</f>
        <v>0</v>
      </c>
      <c r="AA77" s="41">
        <f>AD76*(1+AB$4/12)</f>
        <v>0</v>
      </c>
      <c r="AB77" s="41">
        <f>MAX(0,AA77-AC$4)</f>
        <v>0</v>
      </c>
      <c r="AC77" s="41">
        <f>Y77+AB77</f>
        <v>0</v>
      </c>
      <c r="AD77" s="41">
        <f>MAX(0,MIN(AB77,AC77-$C77))</f>
        <v>0</v>
      </c>
      <c r="AE77" s="41">
        <f>AH76*(1+AF$4/12)</f>
        <v>0</v>
      </c>
      <c r="AF77" s="41">
        <f>MAX(0,AE77-AG$4)</f>
        <v>0</v>
      </c>
      <c r="AG77" s="41">
        <f>AC77+AF77</f>
        <v>0</v>
      </c>
      <c r="AH77" s="41">
        <f>MAX(0,MIN(AF77,AG77-$C77))</f>
        <v>0</v>
      </c>
      <c r="AI77" s="41">
        <f>AL76*(1+AJ$4/12)</f>
        <v>0</v>
      </c>
      <c r="AJ77" s="41">
        <f>MAX(0,AI77-AK$4)</f>
        <v>0</v>
      </c>
      <c r="AK77" s="41">
        <f>AG77+AJ77</f>
        <v>0</v>
      </c>
      <c r="AL77" s="41">
        <f>MAX(0,MIN(AJ77,AK77-$C77))</f>
        <v>0</v>
      </c>
      <c r="AM77" s="41">
        <f>AP76*(1+AN$4/12)</f>
        <v>0</v>
      </c>
      <c r="AN77" s="41">
        <f>MAX(0,AM77-AO$4)</f>
        <v>0</v>
      </c>
      <c r="AO77" s="41">
        <f>AK77+AN77</f>
        <v>0</v>
      </c>
      <c r="AP77" s="41">
        <f>MAX(0,MIN(AN77,AO77-$C77))</f>
        <v>0</v>
      </c>
      <c r="AQ77" s="41">
        <f>AT76*(1+AR$4/12)</f>
        <v>0</v>
      </c>
      <c r="AR77" s="41">
        <f>MAX(0,AQ77-AS$4)</f>
        <v>0</v>
      </c>
      <c r="AS77" s="41">
        <f>AO77+AR77</f>
        <v>0</v>
      </c>
      <c r="AT77" s="41">
        <f>MAX(0,MIN(AR77,AS77-$C77))</f>
        <v>0</v>
      </c>
    </row>
    <row r="78">
      <c r="A78" s="40" t="n">
        <v>72</v>
      </c>
      <c r="B78" s="40" t="str">
        <f>CHOOSE(MONTH(EDATE('4 Дългове'!$D$20,A78-1)),"януари","февруари","март","април","май","юни","юли","август","септември","октомври","ноември","декември")&amp;" "&amp;YEAR(EDATE('4 Дългове'!$D$20,A78-1))&amp;" г."</f>
        <v>октомври 2032 г.</v>
      </c>
      <c r="C78" s="41">
        <f>$C$4-(G78+K78+O78+S78+W78+AA78+AE78+AI78+AM78+AQ78)+(H78+L78+P78+T78+X78+AB78+AF78+AJ78+AN78+AR78)</f>
        <v>470</v>
      </c>
      <c r="D78" s="41">
        <f>(G78+K78+O78+S78+W78+AA78+AE78+AI78+AM78+AQ78)-(J77+N77+R77+V77+Z77+AD77+AH77+AL77+AP77+AT77)</f>
        <v>0</v>
      </c>
      <c r="E78" s="41">
        <f>J78+N78+R78+V78+Z78+AD78+AH78+AL78+AP78+AT78</f>
        <v>0</v>
      </c>
      <c r="F78" s="40" t="str">
        <f>IF(AND(E78&lt;0.005,E77&gt;=0.005),A78,"")</f>
        <v/>
      </c>
      <c r="G78" s="41">
        <f>J77*(1+H$4/12)</f>
        <v>0</v>
      </c>
      <c r="H78" s="41">
        <f>MAX(0,G78-I$4)</f>
        <v>0</v>
      </c>
      <c r="I78" s="41">
        <f>H78</f>
        <v>0</v>
      </c>
      <c r="J78" s="41">
        <f>MAX(0,MIN(H78,I78-$C78))</f>
        <v>0</v>
      </c>
      <c r="K78" s="41">
        <f>N77*(1+L$4/12)</f>
        <v>0</v>
      </c>
      <c r="L78" s="41">
        <f>MAX(0,K78-M$4)</f>
        <v>0</v>
      </c>
      <c r="M78" s="41">
        <f>I78+L78</f>
        <v>0</v>
      </c>
      <c r="N78" s="41">
        <f>MAX(0,MIN(L78,M78-$C78))</f>
        <v>0</v>
      </c>
      <c r="O78" s="41">
        <f>R77*(1+P$4/12)</f>
        <v>0</v>
      </c>
      <c r="P78" s="41">
        <f>MAX(0,O78-Q$4)</f>
        <v>0</v>
      </c>
      <c r="Q78" s="41">
        <f>M78+P78</f>
        <v>0</v>
      </c>
      <c r="R78" s="41">
        <f>MAX(0,MIN(P78,Q78-$C78))</f>
        <v>0</v>
      </c>
      <c r="S78" s="41">
        <f>V77*(1+T$4/12)</f>
        <v>0</v>
      </c>
      <c r="T78" s="41">
        <f>MAX(0,S78-U$4)</f>
        <v>0</v>
      </c>
      <c r="U78" s="41">
        <f>Q78+T78</f>
        <v>0</v>
      </c>
      <c r="V78" s="41">
        <f>MAX(0,MIN(T78,U78-$C78))</f>
        <v>0</v>
      </c>
      <c r="W78" s="41">
        <f>Z77*(1+X$4/12)</f>
        <v>0</v>
      </c>
      <c r="X78" s="41">
        <f>MAX(0,W78-Y$4)</f>
        <v>0</v>
      </c>
      <c r="Y78" s="41">
        <f>U78+X78</f>
        <v>0</v>
      </c>
      <c r="Z78" s="41">
        <f>MAX(0,MIN(X78,Y78-$C78))</f>
        <v>0</v>
      </c>
      <c r="AA78" s="41">
        <f>AD77*(1+AB$4/12)</f>
        <v>0</v>
      </c>
      <c r="AB78" s="41">
        <f>MAX(0,AA78-AC$4)</f>
        <v>0</v>
      </c>
      <c r="AC78" s="41">
        <f>Y78+AB78</f>
        <v>0</v>
      </c>
      <c r="AD78" s="41">
        <f>MAX(0,MIN(AB78,AC78-$C78))</f>
        <v>0</v>
      </c>
      <c r="AE78" s="41">
        <f>AH77*(1+AF$4/12)</f>
        <v>0</v>
      </c>
      <c r="AF78" s="41">
        <f>MAX(0,AE78-AG$4)</f>
        <v>0</v>
      </c>
      <c r="AG78" s="41">
        <f>AC78+AF78</f>
        <v>0</v>
      </c>
      <c r="AH78" s="41">
        <f>MAX(0,MIN(AF78,AG78-$C78))</f>
        <v>0</v>
      </c>
      <c r="AI78" s="41">
        <f>AL77*(1+AJ$4/12)</f>
        <v>0</v>
      </c>
      <c r="AJ78" s="41">
        <f>MAX(0,AI78-AK$4)</f>
        <v>0</v>
      </c>
      <c r="AK78" s="41">
        <f>AG78+AJ78</f>
        <v>0</v>
      </c>
      <c r="AL78" s="41">
        <f>MAX(0,MIN(AJ78,AK78-$C78))</f>
        <v>0</v>
      </c>
      <c r="AM78" s="41">
        <f>AP77*(1+AN$4/12)</f>
        <v>0</v>
      </c>
      <c r="AN78" s="41">
        <f>MAX(0,AM78-AO$4)</f>
        <v>0</v>
      </c>
      <c r="AO78" s="41">
        <f>AK78+AN78</f>
        <v>0</v>
      </c>
      <c r="AP78" s="41">
        <f>MAX(0,MIN(AN78,AO78-$C78))</f>
        <v>0</v>
      </c>
      <c r="AQ78" s="41">
        <f>AT77*(1+AR$4/12)</f>
        <v>0</v>
      </c>
      <c r="AR78" s="41">
        <f>MAX(0,AQ78-AS$4)</f>
        <v>0</v>
      </c>
      <c r="AS78" s="41">
        <f>AO78+AR78</f>
        <v>0</v>
      </c>
      <c r="AT78" s="41">
        <f>MAX(0,MIN(AR78,AS78-$C78))</f>
        <v>0</v>
      </c>
    </row>
    <row r="79">
      <c r="A79" s="40" t="n">
        <v>73</v>
      </c>
      <c r="B79" s="40" t="str">
        <f>CHOOSE(MONTH(EDATE('4 Дългове'!$D$20,A79-1)),"януари","февруари","март","април","май","юни","юли","август","септември","октомври","ноември","декември")&amp;" "&amp;YEAR(EDATE('4 Дългове'!$D$20,A79-1))&amp;" г."</f>
        <v>ноември 2032 г.</v>
      </c>
      <c r="C79" s="41">
        <f>$C$4-(G79+K79+O79+S79+W79+AA79+AE79+AI79+AM79+AQ79)+(H79+L79+P79+T79+X79+AB79+AF79+AJ79+AN79+AR79)</f>
        <v>470</v>
      </c>
      <c r="D79" s="41">
        <f>(G79+K79+O79+S79+W79+AA79+AE79+AI79+AM79+AQ79)-(J78+N78+R78+V78+Z78+AD78+AH78+AL78+AP78+AT78)</f>
        <v>0</v>
      </c>
      <c r="E79" s="41">
        <f>J79+N79+R79+V79+Z79+AD79+AH79+AL79+AP79+AT79</f>
        <v>0</v>
      </c>
      <c r="F79" s="40" t="str">
        <f>IF(AND(E79&lt;0.005,E78&gt;=0.005),A79,"")</f>
        <v/>
      </c>
      <c r="G79" s="41">
        <f>J78*(1+H$4/12)</f>
        <v>0</v>
      </c>
      <c r="H79" s="41">
        <f>MAX(0,G79-I$4)</f>
        <v>0</v>
      </c>
      <c r="I79" s="41">
        <f>H79</f>
        <v>0</v>
      </c>
      <c r="J79" s="41">
        <f>MAX(0,MIN(H79,I79-$C79))</f>
        <v>0</v>
      </c>
      <c r="K79" s="41">
        <f>N78*(1+L$4/12)</f>
        <v>0</v>
      </c>
      <c r="L79" s="41">
        <f>MAX(0,K79-M$4)</f>
        <v>0</v>
      </c>
      <c r="M79" s="41">
        <f>I79+L79</f>
        <v>0</v>
      </c>
      <c r="N79" s="41">
        <f>MAX(0,MIN(L79,M79-$C79))</f>
        <v>0</v>
      </c>
      <c r="O79" s="41">
        <f>R78*(1+P$4/12)</f>
        <v>0</v>
      </c>
      <c r="P79" s="41">
        <f>MAX(0,O79-Q$4)</f>
        <v>0</v>
      </c>
      <c r="Q79" s="41">
        <f>M79+P79</f>
        <v>0</v>
      </c>
      <c r="R79" s="41">
        <f>MAX(0,MIN(P79,Q79-$C79))</f>
        <v>0</v>
      </c>
      <c r="S79" s="41">
        <f>V78*(1+T$4/12)</f>
        <v>0</v>
      </c>
      <c r="T79" s="41">
        <f>MAX(0,S79-U$4)</f>
        <v>0</v>
      </c>
      <c r="U79" s="41">
        <f>Q79+T79</f>
        <v>0</v>
      </c>
      <c r="V79" s="41">
        <f>MAX(0,MIN(T79,U79-$C79))</f>
        <v>0</v>
      </c>
      <c r="W79" s="41">
        <f>Z78*(1+X$4/12)</f>
        <v>0</v>
      </c>
      <c r="X79" s="41">
        <f>MAX(0,W79-Y$4)</f>
        <v>0</v>
      </c>
      <c r="Y79" s="41">
        <f>U79+X79</f>
        <v>0</v>
      </c>
      <c r="Z79" s="41">
        <f>MAX(0,MIN(X79,Y79-$C79))</f>
        <v>0</v>
      </c>
      <c r="AA79" s="41">
        <f>AD78*(1+AB$4/12)</f>
        <v>0</v>
      </c>
      <c r="AB79" s="41">
        <f>MAX(0,AA79-AC$4)</f>
        <v>0</v>
      </c>
      <c r="AC79" s="41">
        <f>Y79+AB79</f>
        <v>0</v>
      </c>
      <c r="AD79" s="41">
        <f>MAX(0,MIN(AB79,AC79-$C79))</f>
        <v>0</v>
      </c>
      <c r="AE79" s="41">
        <f>AH78*(1+AF$4/12)</f>
        <v>0</v>
      </c>
      <c r="AF79" s="41">
        <f>MAX(0,AE79-AG$4)</f>
        <v>0</v>
      </c>
      <c r="AG79" s="41">
        <f>AC79+AF79</f>
        <v>0</v>
      </c>
      <c r="AH79" s="41">
        <f>MAX(0,MIN(AF79,AG79-$C79))</f>
        <v>0</v>
      </c>
      <c r="AI79" s="41">
        <f>AL78*(1+AJ$4/12)</f>
        <v>0</v>
      </c>
      <c r="AJ79" s="41">
        <f>MAX(0,AI79-AK$4)</f>
        <v>0</v>
      </c>
      <c r="AK79" s="41">
        <f>AG79+AJ79</f>
        <v>0</v>
      </c>
      <c r="AL79" s="41">
        <f>MAX(0,MIN(AJ79,AK79-$C79))</f>
        <v>0</v>
      </c>
      <c r="AM79" s="41">
        <f>AP78*(1+AN$4/12)</f>
        <v>0</v>
      </c>
      <c r="AN79" s="41">
        <f>MAX(0,AM79-AO$4)</f>
        <v>0</v>
      </c>
      <c r="AO79" s="41">
        <f>AK79+AN79</f>
        <v>0</v>
      </c>
      <c r="AP79" s="41">
        <f>MAX(0,MIN(AN79,AO79-$C79))</f>
        <v>0</v>
      </c>
      <c r="AQ79" s="41">
        <f>AT78*(1+AR$4/12)</f>
        <v>0</v>
      </c>
      <c r="AR79" s="41">
        <f>MAX(0,AQ79-AS$4)</f>
        <v>0</v>
      </c>
      <c r="AS79" s="41">
        <f>AO79+AR79</f>
        <v>0</v>
      </c>
      <c r="AT79" s="41">
        <f>MAX(0,MIN(AR79,AS79-$C79))</f>
        <v>0</v>
      </c>
    </row>
    <row r="80">
      <c r="A80" s="40" t="n">
        <v>74</v>
      </c>
      <c r="B80" s="40" t="str">
        <f>CHOOSE(MONTH(EDATE('4 Дългове'!$D$20,A80-1)),"януари","февруари","март","април","май","юни","юли","август","септември","октомври","ноември","декември")&amp;" "&amp;YEAR(EDATE('4 Дългове'!$D$20,A80-1))&amp;" г."</f>
        <v>декември 2032 г.</v>
      </c>
      <c r="C80" s="41">
        <f>$C$4-(G80+K80+O80+S80+W80+AA80+AE80+AI80+AM80+AQ80)+(H80+L80+P80+T80+X80+AB80+AF80+AJ80+AN80+AR80)</f>
        <v>470</v>
      </c>
      <c r="D80" s="41">
        <f>(G80+K80+O80+S80+W80+AA80+AE80+AI80+AM80+AQ80)-(J79+N79+R79+V79+Z79+AD79+AH79+AL79+AP79+AT79)</f>
        <v>0</v>
      </c>
      <c r="E80" s="41">
        <f>J80+N80+R80+V80+Z80+AD80+AH80+AL80+AP80+AT80</f>
        <v>0</v>
      </c>
      <c r="F80" s="40" t="str">
        <f>IF(AND(E80&lt;0.005,E79&gt;=0.005),A80,"")</f>
        <v/>
      </c>
      <c r="G80" s="41">
        <f>J79*(1+H$4/12)</f>
        <v>0</v>
      </c>
      <c r="H80" s="41">
        <f>MAX(0,G80-I$4)</f>
        <v>0</v>
      </c>
      <c r="I80" s="41">
        <f>H80</f>
        <v>0</v>
      </c>
      <c r="J80" s="41">
        <f>MAX(0,MIN(H80,I80-$C80))</f>
        <v>0</v>
      </c>
      <c r="K80" s="41">
        <f>N79*(1+L$4/12)</f>
        <v>0</v>
      </c>
      <c r="L80" s="41">
        <f>MAX(0,K80-M$4)</f>
        <v>0</v>
      </c>
      <c r="M80" s="41">
        <f>I80+L80</f>
        <v>0</v>
      </c>
      <c r="N80" s="41">
        <f>MAX(0,MIN(L80,M80-$C80))</f>
        <v>0</v>
      </c>
      <c r="O80" s="41">
        <f>R79*(1+P$4/12)</f>
        <v>0</v>
      </c>
      <c r="P80" s="41">
        <f>MAX(0,O80-Q$4)</f>
        <v>0</v>
      </c>
      <c r="Q80" s="41">
        <f>M80+P80</f>
        <v>0</v>
      </c>
      <c r="R80" s="41">
        <f>MAX(0,MIN(P80,Q80-$C80))</f>
        <v>0</v>
      </c>
      <c r="S80" s="41">
        <f>V79*(1+T$4/12)</f>
        <v>0</v>
      </c>
      <c r="T80" s="41">
        <f>MAX(0,S80-U$4)</f>
        <v>0</v>
      </c>
      <c r="U80" s="41">
        <f>Q80+T80</f>
        <v>0</v>
      </c>
      <c r="V80" s="41">
        <f>MAX(0,MIN(T80,U80-$C80))</f>
        <v>0</v>
      </c>
      <c r="W80" s="41">
        <f>Z79*(1+X$4/12)</f>
        <v>0</v>
      </c>
      <c r="X80" s="41">
        <f>MAX(0,W80-Y$4)</f>
        <v>0</v>
      </c>
      <c r="Y80" s="41">
        <f>U80+X80</f>
        <v>0</v>
      </c>
      <c r="Z80" s="41">
        <f>MAX(0,MIN(X80,Y80-$C80))</f>
        <v>0</v>
      </c>
      <c r="AA80" s="41">
        <f>AD79*(1+AB$4/12)</f>
        <v>0</v>
      </c>
      <c r="AB80" s="41">
        <f>MAX(0,AA80-AC$4)</f>
        <v>0</v>
      </c>
      <c r="AC80" s="41">
        <f>Y80+AB80</f>
        <v>0</v>
      </c>
      <c r="AD80" s="41">
        <f>MAX(0,MIN(AB80,AC80-$C80))</f>
        <v>0</v>
      </c>
      <c r="AE80" s="41">
        <f>AH79*(1+AF$4/12)</f>
        <v>0</v>
      </c>
      <c r="AF80" s="41">
        <f>MAX(0,AE80-AG$4)</f>
        <v>0</v>
      </c>
      <c r="AG80" s="41">
        <f>AC80+AF80</f>
        <v>0</v>
      </c>
      <c r="AH80" s="41">
        <f>MAX(0,MIN(AF80,AG80-$C80))</f>
        <v>0</v>
      </c>
      <c r="AI80" s="41">
        <f>AL79*(1+AJ$4/12)</f>
        <v>0</v>
      </c>
      <c r="AJ80" s="41">
        <f>MAX(0,AI80-AK$4)</f>
        <v>0</v>
      </c>
      <c r="AK80" s="41">
        <f>AG80+AJ80</f>
        <v>0</v>
      </c>
      <c r="AL80" s="41">
        <f>MAX(0,MIN(AJ80,AK80-$C80))</f>
        <v>0</v>
      </c>
      <c r="AM80" s="41">
        <f>AP79*(1+AN$4/12)</f>
        <v>0</v>
      </c>
      <c r="AN80" s="41">
        <f>MAX(0,AM80-AO$4)</f>
        <v>0</v>
      </c>
      <c r="AO80" s="41">
        <f>AK80+AN80</f>
        <v>0</v>
      </c>
      <c r="AP80" s="41">
        <f>MAX(0,MIN(AN80,AO80-$C80))</f>
        <v>0</v>
      </c>
      <c r="AQ80" s="41">
        <f>AT79*(1+AR$4/12)</f>
        <v>0</v>
      </c>
      <c r="AR80" s="41">
        <f>MAX(0,AQ80-AS$4)</f>
        <v>0</v>
      </c>
      <c r="AS80" s="41">
        <f>AO80+AR80</f>
        <v>0</v>
      </c>
      <c r="AT80" s="41">
        <f>MAX(0,MIN(AR80,AS80-$C80))</f>
        <v>0</v>
      </c>
    </row>
    <row r="81">
      <c r="A81" s="40" t="n">
        <v>75</v>
      </c>
      <c r="B81" s="40" t="str">
        <f>CHOOSE(MONTH(EDATE('4 Дългове'!$D$20,A81-1)),"януари","февруари","март","април","май","юни","юли","август","септември","октомври","ноември","декември")&amp;" "&amp;YEAR(EDATE('4 Дългове'!$D$20,A81-1))&amp;" г."</f>
        <v>януари 2033 г.</v>
      </c>
      <c r="C81" s="41">
        <f>$C$4-(G81+K81+O81+S81+W81+AA81+AE81+AI81+AM81+AQ81)+(H81+L81+P81+T81+X81+AB81+AF81+AJ81+AN81+AR81)</f>
        <v>470</v>
      </c>
      <c r="D81" s="41">
        <f>(G81+K81+O81+S81+W81+AA81+AE81+AI81+AM81+AQ81)-(J80+N80+R80+V80+Z80+AD80+AH80+AL80+AP80+AT80)</f>
        <v>0</v>
      </c>
      <c r="E81" s="41">
        <f>J81+N81+R81+V81+Z81+AD81+AH81+AL81+AP81+AT81</f>
        <v>0</v>
      </c>
      <c r="F81" s="40" t="str">
        <f>IF(AND(E81&lt;0.005,E80&gt;=0.005),A81,"")</f>
        <v/>
      </c>
      <c r="G81" s="41">
        <f>J80*(1+H$4/12)</f>
        <v>0</v>
      </c>
      <c r="H81" s="41">
        <f>MAX(0,G81-I$4)</f>
        <v>0</v>
      </c>
      <c r="I81" s="41">
        <f>H81</f>
        <v>0</v>
      </c>
      <c r="J81" s="41">
        <f>MAX(0,MIN(H81,I81-$C81))</f>
        <v>0</v>
      </c>
      <c r="K81" s="41">
        <f>N80*(1+L$4/12)</f>
        <v>0</v>
      </c>
      <c r="L81" s="41">
        <f>MAX(0,K81-M$4)</f>
        <v>0</v>
      </c>
      <c r="M81" s="41">
        <f>I81+L81</f>
        <v>0</v>
      </c>
      <c r="N81" s="41">
        <f>MAX(0,MIN(L81,M81-$C81))</f>
        <v>0</v>
      </c>
      <c r="O81" s="41">
        <f>R80*(1+P$4/12)</f>
        <v>0</v>
      </c>
      <c r="P81" s="41">
        <f>MAX(0,O81-Q$4)</f>
        <v>0</v>
      </c>
      <c r="Q81" s="41">
        <f>M81+P81</f>
        <v>0</v>
      </c>
      <c r="R81" s="41">
        <f>MAX(0,MIN(P81,Q81-$C81))</f>
        <v>0</v>
      </c>
      <c r="S81" s="41">
        <f>V80*(1+T$4/12)</f>
        <v>0</v>
      </c>
      <c r="T81" s="41">
        <f>MAX(0,S81-U$4)</f>
        <v>0</v>
      </c>
      <c r="U81" s="41">
        <f>Q81+T81</f>
        <v>0</v>
      </c>
      <c r="V81" s="41">
        <f>MAX(0,MIN(T81,U81-$C81))</f>
        <v>0</v>
      </c>
      <c r="W81" s="41">
        <f>Z80*(1+X$4/12)</f>
        <v>0</v>
      </c>
      <c r="X81" s="41">
        <f>MAX(0,W81-Y$4)</f>
        <v>0</v>
      </c>
      <c r="Y81" s="41">
        <f>U81+X81</f>
        <v>0</v>
      </c>
      <c r="Z81" s="41">
        <f>MAX(0,MIN(X81,Y81-$C81))</f>
        <v>0</v>
      </c>
      <c r="AA81" s="41">
        <f>AD80*(1+AB$4/12)</f>
        <v>0</v>
      </c>
      <c r="AB81" s="41">
        <f>MAX(0,AA81-AC$4)</f>
        <v>0</v>
      </c>
      <c r="AC81" s="41">
        <f>Y81+AB81</f>
        <v>0</v>
      </c>
      <c r="AD81" s="41">
        <f>MAX(0,MIN(AB81,AC81-$C81))</f>
        <v>0</v>
      </c>
      <c r="AE81" s="41">
        <f>AH80*(1+AF$4/12)</f>
        <v>0</v>
      </c>
      <c r="AF81" s="41">
        <f>MAX(0,AE81-AG$4)</f>
        <v>0</v>
      </c>
      <c r="AG81" s="41">
        <f>AC81+AF81</f>
        <v>0</v>
      </c>
      <c r="AH81" s="41">
        <f>MAX(0,MIN(AF81,AG81-$C81))</f>
        <v>0</v>
      </c>
      <c r="AI81" s="41">
        <f>AL80*(1+AJ$4/12)</f>
        <v>0</v>
      </c>
      <c r="AJ81" s="41">
        <f>MAX(0,AI81-AK$4)</f>
        <v>0</v>
      </c>
      <c r="AK81" s="41">
        <f>AG81+AJ81</f>
        <v>0</v>
      </c>
      <c r="AL81" s="41">
        <f>MAX(0,MIN(AJ81,AK81-$C81))</f>
        <v>0</v>
      </c>
      <c r="AM81" s="41">
        <f>AP80*(1+AN$4/12)</f>
        <v>0</v>
      </c>
      <c r="AN81" s="41">
        <f>MAX(0,AM81-AO$4)</f>
        <v>0</v>
      </c>
      <c r="AO81" s="41">
        <f>AK81+AN81</f>
        <v>0</v>
      </c>
      <c r="AP81" s="41">
        <f>MAX(0,MIN(AN81,AO81-$C81))</f>
        <v>0</v>
      </c>
      <c r="AQ81" s="41">
        <f>AT80*(1+AR$4/12)</f>
        <v>0</v>
      </c>
      <c r="AR81" s="41">
        <f>MAX(0,AQ81-AS$4)</f>
        <v>0</v>
      </c>
      <c r="AS81" s="41">
        <f>AO81+AR81</f>
        <v>0</v>
      </c>
      <c r="AT81" s="41">
        <f>MAX(0,MIN(AR81,AS81-$C81))</f>
        <v>0</v>
      </c>
    </row>
    <row r="82">
      <c r="A82" s="40" t="n">
        <v>76</v>
      </c>
      <c r="B82" s="40" t="str">
        <f>CHOOSE(MONTH(EDATE('4 Дългове'!$D$20,A82-1)),"януари","февруари","март","април","май","юни","юли","август","септември","октомври","ноември","декември")&amp;" "&amp;YEAR(EDATE('4 Дългове'!$D$20,A82-1))&amp;" г."</f>
        <v>февруари 2033 г.</v>
      </c>
      <c r="C82" s="41">
        <f>$C$4-(G82+K82+O82+S82+W82+AA82+AE82+AI82+AM82+AQ82)+(H82+L82+P82+T82+X82+AB82+AF82+AJ82+AN82+AR82)</f>
        <v>470</v>
      </c>
      <c r="D82" s="41">
        <f>(G82+K82+O82+S82+W82+AA82+AE82+AI82+AM82+AQ82)-(J81+N81+R81+V81+Z81+AD81+AH81+AL81+AP81+AT81)</f>
        <v>0</v>
      </c>
      <c r="E82" s="41">
        <f>J82+N82+R82+V82+Z82+AD82+AH82+AL82+AP82+AT82</f>
        <v>0</v>
      </c>
      <c r="F82" s="40" t="str">
        <f>IF(AND(E82&lt;0.005,E81&gt;=0.005),A82,"")</f>
        <v/>
      </c>
      <c r="G82" s="41">
        <f>J81*(1+H$4/12)</f>
        <v>0</v>
      </c>
      <c r="H82" s="41">
        <f>MAX(0,G82-I$4)</f>
        <v>0</v>
      </c>
      <c r="I82" s="41">
        <f>H82</f>
        <v>0</v>
      </c>
      <c r="J82" s="41">
        <f>MAX(0,MIN(H82,I82-$C82))</f>
        <v>0</v>
      </c>
      <c r="K82" s="41">
        <f>N81*(1+L$4/12)</f>
        <v>0</v>
      </c>
      <c r="L82" s="41">
        <f>MAX(0,K82-M$4)</f>
        <v>0</v>
      </c>
      <c r="M82" s="41">
        <f>I82+L82</f>
        <v>0</v>
      </c>
      <c r="N82" s="41">
        <f>MAX(0,MIN(L82,M82-$C82))</f>
        <v>0</v>
      </c>
      <c r="O82" s="41">
        <f>R81*(1+P$4/12)</f>
        <v>0</v>
      </c>
      <c r="P82" s="41">
        <f>MAX(0,O82-Q$4)</f>
        <v>0</v>
      </c>
      <c r="Q82" s="41">
        <f>M82+P82</f>
        <v>0</v>
      </c>
      <c r="R82" s="41">
        <f>MAX(0,MIN(P82,Q82-$C82))</f>
        <v>0</v>
      </c>
      <c r="S82" s="41">
        <f>V81*(1+T$4/12)</f>
        <v>0</v>
      </c>
      <c r="T82" s="41">
        <f>MAX(0,S82-U$4)</f>
        <v>0</v>
      </c>
      <c r="U82" s="41">
        <f>Q82+T82</f>
        <v>0</v>
      </c>
      <c r="V82" s="41">
        <f>MAX(0,MIN(T82,U82-$C82))</f>
        <v>0</v>
      </c>
      <c r="W82" s="41">
        <f>Z81*(1+X$4/12)</f>
        <v>0</v>
      </c>
      <c r="X82" s="41">
        <f>MAX(0,W82-Y$4)</f>
        <v>0</v>
      </c>
      <c r="Y82" s="41">
        <f>U82+X82</f>
        <v>0</v>
      </c>
      <c r="Z82" s="41">
        <f>MAX(0,MIN(X82,Y82-$C82))</f>
        <v>0</v>
      </c>
      <c r="AA82" s="41">
        <f>AD81*(1+AB$4/12)</f>
        <v>0</v>
      </c>
      <c r="AB82" s="41">
        <f>MAX(0,AA82-AC$4)</f>
        <v>0</v>
      </c>
      <c r="AC82" s="41">
        <f>Y82+AB82</f>
        <v>0</v>
      </c>
      <c r="AD82" s="41">
        <f>MAX(0,MIN(AB82,AC82-$C82))</f>
        <v>0</v>
      </c>
      <c r="AE82" s="41">
        <f>AH81*(1+AF$4/12)</f>
        <v>0</v>
      </c>
      <c r="AF82" s="41">
        <f>MAX(0,AE82-AG$4)</f>
        <v>0</v>
      </c>
      <c r="AG82" s="41">
        <f>AC82+AF82</f>
        <v>0</v>
      </c>
      <c r="AH82" s="41">
        <f>MAX(0,MIN(AF82,AG82-$C82))</f>
        <v>0</v>
      </c>
      <c r="AI82" s="41">
        <f>AL81*(1+AJ$4/12)</f>
        <v>0</v>
      </c>
      <c r="AJ82" s="41">
        <f>MAX(0,AI82-AK$4)</f>
        <v>0</v>
      </c>
      <c r="AK82" s="41">
        <f>AG82+AJ82</f>
        <v>0</v>
      </c>
      <c r="AL82" s="41">
        <f>MAX(0,MIN(AJ82,AK82-$C82))</f>
        <v>0</v>
      </c>
      <c r="AM82" s="41">
        <f>AP81*(1+AN$4/12)</f>
        <v>0</v>
      </c>
      <c r="AN82" s="41">
        <f>MAX(0,AM82-AO$4)</f>
        <v>0</v>
      </c>
      <c r="AO82" s="41">
        <f>AK82+AN82</f>
        <v>0</v>
      </c>
      <c r="AP82" s="41">
        <f>MAX(0,MIN(AN82,AO82-$C82))</f>
        <v>0</v>
      </c>
      <c r="AQ82" s="41">
        <f>AT81*(1+AR$4/12)</f>
        <v>0</v>
      </c>
      <c r="AR82" s="41">
        <f>MAX(0,AQ82-AS$4)</f>
        <v>0</v>
      </c>
      <c r="AS82" s="41">
        <f>AO82+AR82</f>
        <v>0</v>
      </c>
      <c r="AT82" s="41">
        <f>MAX(0,MIN(AR82,AS82-$C82))</f>
        <v>0</v>
      </c>
    </row>
    <row r="83">
      <c r="A83" s="40" t="n">
        <v>77</v>
      </c>
      <c r="B83" s="40" t="str">
        <f>CHOOSE(MONTH(EDATE('4 Дългове'!$D$20,A83-1)),"януари","февруари","март","април","май","юни","юли","август","септември","октомври","ноември","декември")&amp;" "&amp;YEAR(EDATE('4 Дългове'!$D$20,A83-1))&amp;" г."</f>
        <v>март 2033 г.</v>
      </c>
      <c r="C83" s="41">
        <f>$C$4-(G83+K83+O83+S83+W83+AA83+AE83+AI83+AM83+AQ83)+(H83+L83+P83+T83+X83+AB83+AF83+AJ83+AN83+AR83)</f>
        <v>470</v>
      </c>
      <c r="D83" s="41">
        <f>(G83+K83+O83+S83+W83+AA83+AE83+AI83+AM83+AQ83)-(J82+N82+R82+V82+Z82+AD82+AH82+AL82+AP82+AT82)</f>
        <v>0</v>
      </c>
      <c r="E83" s="41">
        <f>J83+N83+R83+V83+Z83+AD83+AH83+AL83+AP83+AT83</f>
        <v>0</v>
      </c>
      <c r="F83" s="40" t="str">
        <f>IF(AND(E83&lt;0.005,E82&gt;=0.005),A83,"")</f>
        <v/>
      </c>
      <c r="G83" s="41">
        <f>J82*(1+H$4/12)</f>
        <v>0</v>
      </c>
      <c r="H83" s="41">
        <f>MAX(0,G83-I$4)</f>
        <v>0</v>
      </c>
      <c r="I83" s="41">
        <f>H83</f>
        <v>0</v>
      </c>
      <c r="J83" s="41">
        <f>MAX(0,MIN(H83,I83-$C83))</f>
        <v>0</v>
      </c>
      <c r="K83" s="41">
        <f>N82*(1+L$4/12)</f>
        <v>0</v>
      </c>
      <c r="L83" s="41">
        <f>MAX(0,K83-M$4)</f>
        <v>0</v>
      </c>
      <c r="M83" s="41">
        <f>I83+L83</f>
        <v>0</v>
      </c>
      <c r="N83" s="41">
        <f>MAX(0,MIN(L83,M83-$C83))</f>
        <v>0</v>
      </c>
      <c r="O83" s="41">
        <f>R82*(1+P$4/12)</f>
        <v>0</v>
      </c>
      <c r="P83" s="41">
        <f>MAX(0,O83-Q$4)</f>
        <v>0</v>
      </c>
      <c r="Q83" s="41">
        <f>M83+P83</f>
        <v>0</v>
      </c>
      <c r="R83" s="41">
        <f>MAX(0,MIN(P83,Q83-$C83))</f>
        <v>0</v>
      </c>
      <c r="S83" s="41">
        <f>V82*(1+T$4/12)</f>
        <v>0</v>
      </c>
      <c r="T83" s="41">
        <f>MAX(0,S83-U$4)</f>
        <v>0</v>
      </c>
      <c r="U83" s="41">
        <f>Q83+T83</f>
        <v>0</v>
      </c>
      <c r="V83" s="41">
        <f>MAX(0,MIN(T83,U83-$C83))</f>
        <v>0</v>
      </c>
      <c r="W83" s="41">
        <f>Z82*(1+X$4/12)</f>
        <v>0</v>
      </c>
      <c r="X83" s="41">
        <f>MAX(0,W83-Y$4)</f>
        <v>0</v>
      </c>
      <c r="Y83" s="41">
        <f>U83+X83</f>
        <v>0</v>
      </c>
      <c r="Z83" s="41">
        <f>MAX(0,MIN(X83,Y83-$C83))</f>
        <v>0</v>
      </c>
      <c r="AA83" s="41">
        <f>AD82*(1+AB$4/12)</f>
        <v>0</v>
      </c>
      <c r="AB83" s="41">
        <f>MAX(0,AA83-AC$4)</f>
        <v>0</v>
      </c>
      <c r="AC83" s="41">
        <f>Y83+AB83</f>
        <v>0</v>
      </c>
      <c r="AD83" s="41">
        <f>MAX(0,MIN(AB83,AC83-$C83))</f>
        <v>0</v>
      </c>
      <c r="AE83" s="41">
        <f>AH82*(1+AF$4/12)</f>
        <v>0</v>
      </c>
      <c r="AF83" s="41">
        <f>MAX(0,AE83-AG$4)</f>
        <v>0</v>
      </c>
      <c r="AG83" s="41">
        <f>AC83+AF83</f>
        <v>0</v>
      </c>
      <c r="AH83" s="41">
        <f>MAX(0,MIN(AF83,AG83-$C83))</f>
        <v>0</v>
      </c>
      <c r="AI83" s="41">
        <f>AL82*(1+AJ$4/12)</f>
        <v>0</v>
      </c>
      <c r="AJ83" s="41">
        <f>MAX(0,AI83-AK$4)</f>
        <v>0</v>
      </c>
      <c r="AK83" s="41">
        <f>AG83+AJ83</f>
        <v>0</v>
      </c>
      <c r="AL83" s="41">
        <f>MAX(0,MIN(AJ83,AK83-$C83))</f>
        <v>0</v>
      </c>
      <c r="AM83" s="41">
        <f>AP82*(1+AN$4/12)</f>
        <v>0</v>
      </c>
      <c r="AN83" s="41">
        <f>MAX(0,AM83-AO$4)</f>
        <v>0</v>
      </c>
      <c r="AO83" s="41">
        <f>AK83+AN83</f>
        <v>0</v>
      </c>
      <c r="AP83" s="41">
        <f>MAX(0,MIN(AN83,AO83-$C83))</f>
        <v>0</v>
      </c>
      <c r="AQ83" s="41">
        <f>AT82*(1+AR$4/12)</f>
        <v>0</v>
      </c>
      <c r="AR83" s="41">
        <f>MAX(0,AQ83-AS$4)</f>
        <v>0</v>
      </c>
      <c r="AS83" s="41">
        <f>AO83+AR83</f>
        <v>0</v>
      </c>
      <c r="AT83" s="41">
        <f>MAX(0,MIN(AR83,AS83-$C83))</f>
        <v>0</v>
      </c>
    </row>
    <row r="84">
      <c r="A84" s="40" t="n">
        <v>78</v>
      </c>
      <c r="B84" s="40" t="str">
        <f>CHOOSE(MONTH(EDATE('4 Дългове'!$D$20,A84-1)),"януари","февруари","март","април","май","юни","юли","август","септември","октомври","ноември","декември")&amp;" "&amp;YEAR(EDATE('4 Дългове'!$D$20,A84-1))&amp;" г."</f>
        <v>април 2033 г.</v>
      </c>
      <c r="C84" s="41">
        <f>$C$4-(G84+K84+O84+S84+W84+AA84+AE84+AI84+AM84+AQ84)+(H84+L84+P84+T84+X84+AB84+AF84+AJ84+AN84+AR84)</f>
        <v>470</v>
      </c>
      <c r="D84" s="41">
        <f>(G84+K84+O84+S84+W84+AA84+AE84+AI84+AM84+AQ84)-(J83+N83+R83+V83+Z83+AD83+AH83+AL83+AP83+AT83)</f>
        <v>0</v>
      </c>
      <c r="E84" s="41">
        <f>J84+N84+R84+V84+Z84+AD84+AH84+AL84+AP84+AT84</f>
        <v>0</v>
      </c>
      <c r="F84" s="40" t="str">
        <f>IF(AND(E84&lt;0.005,E83&gt;=0.005),A84,"")</f>
        <v/>
      </c>
      <c r="G84" s="41">
        <f>J83*(1+H$4/12)</f>
        <v>0</v>
      </c>
      <c r="H84" s="41">
        <f>MAX(0,G84-I$4)</f>
        <v>0</v>
      </c>
      <c r="I84" s="41">
        <f>H84</f>
        <v>0</v>
      </c>
      <c r="J84" s="41">
        <f>MAX(0,MIN(H84,I84-$C84))</f>
        <v>0</v>
      </c>
      <c r="K84" s="41">
        <f>N83*(1+L$4/12)</f>
        <v>0</v>
      </c>
      <c r="L84" s="41">
        <f>MAX(0,K84-M$4)</f>
        <v>0</v>
      </c>
      <c r="M84" s="41">
        <f>I84+L84</f>
        <v>0</v>
      </c>
      <c r="N84" s="41">
        <f>MAX(0,MIN(L84,M84-$C84))</f>
        <v>0</v>
      </c>
      <c r="O84" s="41">
        <f>R83*(1+P$4/12)</f>
        <v>0</v>
      </c>
      <c r="P84" s="41">
        <f>MAX(0,O84-Q$4)</f>
        <v>0</v>
      </c>
      <c r="Q84" s="41">
        <f>M84+P84</f>
        <v>0</v>
      </c>
      <c r="R84" s="41">
        <f>MAX(0,MIN(P84,Q84-$C84))</f>
        <v>0</v>
      </c>
      <c r="S84" s="41">
        <f>V83*(1+T$4/12)</f>
        <v>0</v>
      </c>
      <c r="T84" s="41">
        <f>MAX(0,S84-U$4)</f>
        <v>0</v>
      </c>
      <c r="U84" s="41">
        <f>Q84+T84</f>
        <v>0</v>
      </c>
      <c r="V84" s="41">
        <f>MAX(0,MIN(T84,U84-$C84))</f>
        <v>0</v>
      </c>
      <c r="W84" s="41">
        <f>Z83*(1+X$4/12)</f>
        <v>0</v>
      </c>
      <c r="X84" s="41">
        <f>MAX(0,W84-Y$4)</f>
        <v>0</v>
      </c>
      <c r="Y84" s="41">
        <f>U84+X84</f>
        <v>0</v>
      </c>
      <c r="Z84" s="41">
        <f>MAX(0,MIN(X84,Y84-$C84))</f>
        <v>0</v>
      </c>
      <c r="AA84" s="41">
        <f>AD83*(1+AB$4/12)</f>
        <v>0</v>
      </c>
      <c r="AB84" s="41">
        <f>MAX(0,AA84-AC$4)</f>
        <v>0</v>
      </c>
      <c r="AC84" s="41">
        <f>Y84+AB84</f>
        <v>0</v>
      </c>
      <c r="AD84" s="41">
        <f>MAX(0,MIN(AB84,AC84-$C84))</f>
        <v>0</v>
      </c>
      <c r="AE84" s="41">
        <f>AH83*(1+AF$4/12)</f>
        <v>0</v>
      </c>
      <c r="AF84" s="41">
        <f>MAX(0,AE84-AG$4)</f>
        <v>0</v>
      </c>
      <c r="AG84" s="41">
        <f>AC84+AF84</f>
        <v>0</v>
      </c>
      <c r="AH84" s="41">
        <f>MAX(0,MIN(AF84,AG84-$C84))</f>
        <v>0</v>
      </c>
      <c r="AI84" s="41">
        <f>AL83*(1+AJ$4/12)</f>
        <v>0</v>
      </c>
      <c r="AJ84" s="41">
        <f>MAX(0,AI84-AK$4)</f>
        <v>0</v>
      </c>
      <c r="AK84" s="41">
        <f>AG84+AJ84</f>
        <v>0</v>
      </c>
      <c r="AL84" s="41">
        <f>MAX(0,MIN(AJ84,AK84-$C84))</f>
        <v>0</v>
      </c>
      <c r="AM84" s="41">
        <f>AP83*(1+AN$4/12)</f>
        <v>0</v>
      </c>
      <c r="AN84" s="41">
        <f>MAX(0,AM84-AO$4)</f>
        <v>0</v>
      </c>
      <c r="AO84" s="41">
        <f>AK84+AN84</f>
        <v>0</v>
      </c>
      <c r="AP84" s="41">
        <f>MAX(0,MIN(AN84,AO84-$C84))</f>
        <v>0</v>
      </c>
      <c r="AQ84" s="41">
        <f>AT83*(1+AR$4/12)</f>
        <v>0</v>
      </c>
      <c r="AR84" s="41">
        <f>MAX(0,AQ84-AS$4)</f>
        <v>0</v>
      </c>
      <c r="AS84" s="41">
        <f>AO84+AR84</f>
        <v>0</v>
      </c>
      <c r="AT84" s="41">
        <f>MAX(0,MIN(AR84,AS84-$C84))</f>
        <v>0</v>
      </c>
    </row>
    <row r="85">
      <c r="A85" s="40" t="n">
        <v>79</v>
      </c>
      <c r="B85" s="40" t="str">
        <f>CHOOSE(MONTH(EDATE('4 Дългове'!$D$20,A85-1)),"януари","февруари","март","април","май","юни","юли","август","септември","октомври","ноември","декември")&amp;" "&amp;YEAR(EDATE('4 Дългове'!$D$20,A85-1))&amp;" г."</f>
        <v>май 2033 г.</v>
      </c>
      <c r="C85" s="41">
        <f>$C$4-(G85+K85+O85+S85+W85+AA85+AE85+AI85+AM85+AQ85)+(H85+L85+P85+T85+X85+AB85+AF85+AJ85+AN85+AR85)</f>
        <v>470</v>
      </c>
      <c r="D85" s="41">
        <f>(G85+K85+O85+S85+W85+AA85+AE85+AI85+AM85+AQ85)-(J84+N84+R84+V84+Z84+AD84+AH84+AL84+AP84+AT84)</f>
        <v>0</v>
      </c>
      <c r="E85" s="41">
        <f>J85+N85+R85+V85+Z85+AD85+AH85+AL85+AP85+AT85</f>
        <v>0</v>
      </c>
      <c r="F85" s="40" t="str">
        <f>IF(AND(E85&lt;0.005,E84&gt;=0.005),A85,"")</f>
        <v/>
      </c>
      <c r="G85" s="41">
        <f>J84*(1+H$4/12)</f>
        <v>0</v>
      </c>
      <c r="H85" s="41">
        <f>MAX(0,G85-I$4)</f>
        <v>0</v>
      </c>
      <c r="I85" s="41">
        <f>H85</f>
        <v>0</v>
      </c>
      <c r="J85" s="41">
        <f>MAX(0,MIN(H85,I85-$C85))</f>
        <v>0</v>
      </c>
      <c r="K85" s="41">
        <f>N84*(1+L$4/12)</f>
        <v>0</v>
      </c>
      <c r="L85" s="41">
        <f>MAX(0,K85-M$4)</f>
        <v>0</v>
      </c>
      <c r="M85" s="41">
        <f>I85+L85</f>
        <v>0</v>
      </c>
      <c r="N85" s="41">
        <f>MAX(0,MIN(L85,M85-$C85))</f>
        <v>0</v>
      </c>
      <c r="O85" s="41">
        <f>R84*(1+P$4/12)</f>
        <v>0</v>
      </c>
      <c r="P85" s="41">
        <f>MAX(0,O85-Q$4)</f>
        <v>0</v>
      </c>
      <c r="Q85" s="41">
        <f>M85+P85</f>
        <v>0</v>
      </c>
      <c r="R85" s="41">
        <f>MAX(0,MIN(P85,Q85-$C85))</f>
        <v>0</v>
      </c>
      <c r="S85" s="41">
        <f>V84*(1+T$4/12)</f>
        <v>0</v>
      </c>
      <c r="T85" s="41">
        <f>MAX(0,S85-U$4)</f>
        <v>0</v>
      </c>
      <c r="U85" s="41">
        <f>Q85+T85</f>
        <v>0</v>
      </c>
      <c r="V85" s="41">
        <f>MAX(0,MIN(T85,U85-$C85))</f>
        <v>0</v>
      </c>
      <c r="W85" s="41">
        <f>Z84*(1+X$4/12)</f>
        <v>0</v>
      </c>
      <c r="X85" s="41">
        <f>MAX(0,W85-Y$4)</f>
        <v>0</v>
      </c>
      <c r="Y85" s="41">
        <f>U85+X85</f>
        <v>0</v>
      </c>
      <c r="Z85" s="41">
        <f>MAX(0,MIN(X85,Y85-$C85))</f>
        <v>0</v>
      </c>
      <c r="AA85" s="41">
        <f>AD84*(1+AB$4/12)</f>
        <v>0</v>
      </c>
      <c r="AB85" s="41">
        <f>MAX(0,AA85-AC$4)</f>
        <v>0</v>
      </c>
      <c r="AC85" s="41">
        <f>Y85+AB85</f>
        <v>0</v>
      </c>
      <c r="AD85" s="41">
        <f>MAX(0,MIN(AB85,AC85-$C85))</f>
        <v>0</v>
      </c>
      <c r="AE85" s="41">
        <f>AH84*(1+AF$4/12)</f>
        <v>0</v>
      </c>
      <c r="AF85" s="41">
        <f>MAX(0,AE85-AG$4)</f>
        <v>0</v>
      </c>
      <c r="AG85" s="41">
        <f>AC85+AF85</f>
        <v>0</v>
      </c>
      <c r="AH85" s="41">
        <f>MAX(0,MIN(AF85,AG85-$C85))</f>
        <v>0</v>
      </c>
      <c r="AI85" s="41">
        <f>AL84*(1+AJ$4/12)</f>
        <v>0</v>
      </c>
      <c r="AJ85" s="41">
        <f>MAX(0,AI85-AK$4)</f>
        <v>0</v>
      </c>
      <c r="AK85" s="41">
        <f>AG85+AJ85</f>
        <v>0</v>
      </c>
      <c r="AL85" s="41">
        <f>MAX(0,MIN(AJ85,AK85-$C85))</f>
        <v>0</v>
      </c>
      <c r="AM85" s="41">
        <f>AP84*(1+AN$4/12)</f>
        <v>0</v>
      </c>
      <c r="AN85" s="41">
        <f>MAX(0,AM85-AO$4)</f>
        <v>0</v>
      </c>
      <c r="AO85" s="41">
        <f>AK85+AN85</f>
        <v>0</v>
      </c>
      <c r="AP85" s="41">
        <f>MAX(0,MIN(AN85,AO85-$C85))</f>
        <v>0</v>
      </c>
      <c r="AQ85" s="41">
        <f>AT84*(1+AR$4/12)</f>
        <v>0</v>
      </c>
      <c r="AR85" s="41">
        <f>MAX(0,AQ85-AS$4)</f>
        <v>0</v>
      </c>
      <c r="AS85" s="41">
        <f>AO85+AR85</f>
        <v>0</v>
      </c>
      <c r="AT85" s="41">
        <f>MAX(0,MIN(AR85,AS85-$C85))</f>
        <v>0</v>
      </c>
    </row>
    <row r="86">
      <c r="A86" s="40" t="n">
        <v>80</v>
      </c>
      <c r="B86" s="40" t="str">
        <f>CHOOSE(MONTH(EDATE('4 Дългове'!$D$20,A86-1)),"януари","февруари","март","април","май","юни","юли","август","септември","октомври","ноември","декември")&amp;" "&amp;YEAR(EDATE('4 Дългове'!$D$20,A86-1))&amp;" г."</f>
        <v>юни 2033 г.</v>
      </c>
      <c r="C86" s="41">
        <f>$C$4-(G86+K86+O86+S86+W86+AA86+AE86+AI86+AM86+AQ86)+(H86+L86+P86+T86+X86+AB86+AF86+AJ86+AN86+AR86)</f>
        <v>470</v>
      </c>
      <c r="D86" s="41">
        <f>(G86+K86+O86+S86+W86+AA86+AE86+AI86+AM86+AQ86)-(J85+N85+R85+V85+Z85+AD85+AH85+AL85+AP85+AT85)</f>
        <v>0</v>
      </c>
      <c r="E86" s="41">
        <f>J86+N86+R86+V86+Z86+AD86+AH86+AL86+AP86+AT86</f>
        <v>0</v>
      </c>
      <c r="F86" s="40" t="str">
        <f>IF(AND(E86&lt;0.005,E85&gt;=0.005),A86,"")</f>
        <v/>
      </c>
      <c r="G86" s="41">
        <f>J85*(1+H$4/12)</f>
        <v>0</v>
      </c>
      <c r="H86" s="41">
        <f>MAX(0,G86-I$4)</f>
        <v>0</v>
      </c>
      <c r="I86" s="41">
        <f>H86</f>
        <v>0</v>
      </c>
      <c r="J86" s="41">
        <f>MAX(0,MIN(H86,I86-$C86))</f>
        <v>0</v>
      </c>
      <c r="K86" s="41">
        <f>N85*(1+L$4/12)</f>
        <v>0</v>
      </c>
      <c r="L86" s="41">
        <f>MAX(0,K86-M$4)</f>
        <v>0</v>
      </c>
      <c r="M86" s="41">
        <f>I86+L86</f>
        <v>0</v>
      </c>
      <c r="N86" s="41">
        <f>MAX(0,MIN(L86,M86-$C86))</f>
        <v>0</v>
      </c>
      <c r="O86" s="41">
        <f>R85*(1+P$4/12)</f>
        <v>0</v>
      </c>
      <c r="P86" s="41">
        <f>MAX(0,O86-Q$4)</f>
        <v>0</v>
      </c>
      <c r="Q86" s="41">
        <f>M86+P86</f>
        <v>0</v>
      </c>
      <c r="R86" s="41">
        <f>MAX(0,MIN(P86,Q86-$C86))</f>
        <v>0</v>
      </c>
      <c r="S86" s="41">
        <f>V85*(1+T$4/12)</f>
        <v>0</v>
      </c>
      <c r="T86" s="41">
        <f>MAX(0,S86-U$4)</f>
        <v>0</v>
      </c>
      <c r="U86" s="41">
        <f>Q86+T86</f>
        <v>0</v>
      </c>
      <c r="V86" s="41">
        <f>MAX(0,MIN(T86,U86-$C86))</f>
        <v>0</v>
      </c>
      <c r="W86" s="41">
        <f>Z85*(1+X$4/12)</f>
        <v>0</v>
      </c>
      <c r="X86" s="41">
        <f>MAX(0,W86-Y$4)</f>
        <v>0</v>
      </c>
      <c r="Y86" s="41">
        <f>U86+X86</f>
        <v>0</v>
      </c>
      <c r="Z86" s="41">
        <f>MAX(0,MIN(X86,Y86-$C86))</f>
        <v>0</v>
      </c>
      <c r="AA86" s="41">
        <f>AD85*(1+AB$4/12)</f>
        <v>0</v>
      </c>
      <c r="AB86" s="41">
        <f>MAX(0,AA86-AC$4)</f>
        <v>0</v>
      </c>
      <c r="AC86" s="41">
        <f>Y86+AB86</f>
        <v>0</v>
      </c>
      <c r="AD86" s="41">
        <f>MAX(0,MIN(AB86,AC86-$C86))</f>
        <v>0</v>
      </c>
      <c r="AE86" s="41">
        <f>AH85*(1+AF$4/12)</f>
        <v>0</v>
      </c>
      <c r="AF86" s="41">
        <f>MAX(0,AE86-AG$4)</f>
        <v>0</v>
      </c>
      <c r="AG86" s="41">
        <f>AC86+AF86</f>
        <v>0</v>
      </c>
      <c r="AH86" s="41">
        <f>MAX(0,MIN(AF86,AG86-$C86))</f>
        <v>0</v>
      </c>
      <c r="AI86" s="41">
        <f>AL85*(1+AJ$4/12)</f>
        <v>0</v>
      </c>
      <c r="AJ86" s="41">
        <f>MAX(0,AI86-AK$4)</f>
        <v>0</v>
      </c>
      <c r="AK86" s="41">
        <f>AG86+AJ86</f>
        <v>0</v>
      </c>
      <c r="AL86" s="41">
        <f>MAX(0,MIN(AJ86,AK86-$C86))</f>
        <v>0</v>
      </c>
      <c r="AM86" s="41">
        <f>AP85*(1+AN$4/12)</f>
        <v>0</v>
      </c>
      <c r="AN86" s="41">
        <f>MAX(0,AM86-AO$4)</f>
        <v>0</v>
      </c>
      <c r="AO86" s="41">
        <f>AK86+AN86</f>
        <v>0</v>
      </c>
      <c r="AP86" s="41">
        <f>MAX(0,MIN(AN86,AO86-$C86))</f>
        <v>0</v>
      </c>
      <c r="AQ86" s="41">
        <f>AT85*(1+AR$4/12)</f>
        <v>0</v>
      </c>
      <c r="AR86" s="41">
        <f>MAX(0,AQ86-AS$4)</f>
        <v>0</v>
      </c>
      <c r="AS86" s="41">
        <f>AO86+AR86</f>
        <v>0</v>
      </c>
      <c r="AT86" s="41">
        <f>MAX(0,MIN(AR86,AS86-$C86))</f>
        <v>0</v>
      </c>
    </row>
    <row r="87">
      <c r="A87" s="40" t="n">
        <v>81</v>
      </c>
      <c r="B87" s="40" t="str">
        <f>CHOOSE(MONTH(EDATE('4 Дългове'!$D$20,A87-1)),"януари","февруари","март","април","май","юни","юли","август","септември","октомври","ноември","декември")&amp;" "&amp;YEAR(EDATE('4 Дългове'!$D$20,A87-1))&amp;" г."</f>
        <v>юли 2033 г.</v>
      </c>
      <c r="C87" s="41">
        <f>$C$4-(G87+K87+O87+S87+W87+AA87+AE87+AI87+AM87+AQ87)+(H87+L87+P87+T87+X87+AB87+AF87+AJ87+AN87+AR87)</f>
        <v>470</v>
      </c>
      <c r="D87" s="41">
        <f>(G87+K87+O87+S87+W87+AA87+AE87+AI87+AM87+AQ87)-(J86+N86+R86+V86+Z86+AD86+AH86+AL86+AP86+AT86)</f>
        <v>0</v>
      </c>
      <c r="E87" s="41">
        <f>J87+N87+R87+V87+Z87+AD87+AH87+AL87+AP87+AT87</f>
        <v>0</v>
      </c>
      <c r="F87" s="40" t="str">
        <f>IF(AND(E87&lt;0.005,E86&gt;=0.005),A87,"")</f>
        <v/>
      </c>
      <c r="G87" s="41">
        <f>J86*(1+H$4/12)</f>
        <v>0</v>
      </c>
      <c r="H87" s="41">
        <f>MAX(0,G87-I$4)</f>
        <v>0</v>
      </c>
      <c r="I87" s="41">
        <f>H87</f>
        <v>0</v>
      </c>
      <c r="J87" s="41">
        <f>MAX(0,MIN(H87,I87-$C87))</f>
        <v>0</v>
      </c>
      <c r="K87" s="41">
        <f>N86*(1+L$4/12)</f>
        <v>0</v>
      </c>
      <c r="L87" s="41">
        <f>MAX(0,K87-M$4)</f>
        <v>0</v>
      </c>
      <c r="M87" s="41">
        <f>I87+L87</f>
        <v>0</v>
      </c>
      <c r="N87" s="41">
        <f>MAX(0,MIN(L87,M87-$C87))</f>
        <v>0</v>
      </c>
      <c r="O87" s="41">
        <f>R86*(1+P$4/12)</f>
        <v>0</v>
      </c>
      <c r="P87" s="41">
        <f>MAX(0,O87-Q$4)</f>
        <v>0</v>
      </c>
      <c r="Q87" s="41">
        <f>M87+P87</f>
        <v>0</v>
      </c>
      <c r="R87" s="41">
        <f>MAX(0,MIN(P87,Q87-$C87))</f>
        <v>0</v>
      </c>
      <c r="S87" s="41">
        <f>V86*(1+T$4/12)</f>
        <v>0</v>
      </c>
      <c r="T87" s="41">
        <f>MAX(0,S87-U$4)</f>
        <v>0</v>
      </c>
      <c r="U87" s="41">
        <f>Q87+T87</f>
        <v>0</v>
      </c>
      <c r="V87" s="41">
        <f>MAX(0,MIN(T87,U87-$C87))</f>
        <v>0</v>
      </c>
      <c r="W87" s="41">
        <f>Z86*(1+X$4/12)</f>
        <v>0</v>
      </c>
      <c r="X87" s="41">
        <f>MAX(0,W87-Y$4)</f>
        <v>0</v>
      </c>
      <c r="Y87" s="41">
        <f>U87+X87</f>
        <v>0</v>
      </c>
      <c r="Z87" s="41">
        <f>MAX(0,MIN(X87,Y87-$C87))</f>
        <v>0</v>
      </c>
      <c r="AA87" s="41">
        <f>AD86*(1+AB$4/12)</f>
        <v>0</v>
      </c>
      <c r="AB87" s="41">
        <f>MAX(0,AA87-AC$4)</f>
        <v>0</v>
      </c>
      <c r="AC87" s="41">
        <f>Y87+AB87</f>
        <v>0</v>
      </c>
      <c r="AD87" s="41">
        <f>MAX(0,MIN(AB87,AC87-$C87))</f>
        <v>0</v>
      </c>
      <c r="AE87" s="41">
        <f>AH86*(1+AF$4/12)</f>
        <v>0</v>
      </c>
      <c r="AF87" s="41">
        <f>MAX(0,AE87-AG$4)</f>
        <v>0</v>
      </c>
      <c r="AG87" s="41">
        <f>AC87+AF87</f>
        <v>0</v>
      </c>
      <c r="AH87" s="41">
        <f>MAX(0,MIN(AF87,AG87-$C87))</f>
        <v>0</v>
      </c>
      <c r="AI87" s="41">
        <f>AL86*(1+AJ$4/12)</f>
        <v>0</v>
      </c>
      <c r="AJ87" s="41">
        <f>MAX(0,AI87-AK$4)</f>
        <v>0</v>
      </c>
      <c r="AK87" s="41">
        <f>AG87+AJ87</f>
        <v>0</v>
      </c>
      <c r="AL87" s="41">
        <f>MAX(0,MIN(AJ87,AK87-$C87))</f>
        <v>0</v>
      </c>
      <c r="AM87" s="41">
        <f>AP86*(1+AN$4/12)</f>
        <v>0</v>
      </c>
      <c r="AN87" s="41">
        <f>MAX(0,AM87-AO$4)</f>
        <v>0</v>
      </c>
      <c r="AO87" s="41">
        <f>AK87+AN87</f>
        <v>0</v>
      </c>
      <c r="AP87" s="41">
        <f>MAX(0,MIN(AN87,AO87-$C87))</f>
        <v>0</v>
      </c>
      <c r="AQ87" s="41">
        <f>AT86*(1+AR$4/12)</f>
        <v>0</v>
      </c>
      <c r="AR87" s="41">
        <f>MAX(0,AQ87-AS$4)</f>
        <v>0</v>
      </c>
      <c r="AS87" s="41">
        <f>AO87+AR87</f>
        <v>0</v>
      </c>
      <c r="AT87" s="41">
        <f>MAX(0,MIN(AR87,AS87-$C87))</f>
        <v>0</v>
      </c>
    </row>
    <row r="88">
      <c r="A88" s="40" t="n">
        <v>82</v>
      </c>
      <c r="B88" s="40" t="str">
        <f>CHOOSE(MONTH(EDATE('4 Дългове'!$D$20,A88-1)),"януари","февруари","март","април","май","юни","юли","август","септември","октомври","ноември","декември")&amp;" "&amp;YEAR(EDATE('4 Дългове'!$D$20,A88-1))&amp;" г."</f>
        <v>август 2033 г.</v>
      </c>
      <c r="C88" s="41">
        <f>$C$4-(G88+K88+O88+S88+W88+AA88+AE88+AI88+AM88+AQ88)+(H88+L88+P88+T88+X88+AB88+AF88+AJ88+AN88+AR88)</f>
        <v>470</v>
      </c>
      <c r="D88" s="41">
        <f>(G88+K88+O88+S88+W88+AA88+AE88+AI88+AM88+AQ88)-(J87+N87+R87+V87+Z87+AD87+AH87+AL87+AP87+AT87)</f>
        <v>0</v>
      </c>
      <c r="E88" s="41">
        <f>J88+N88+R88+V88+Z88+AD88+AH88+AL88+AP88+AT88</f>
        <v>0</v>
      </c>
      <c r="F88" s="40" t="str">
        <f>IF(AND(E88&lt;0.005,E87&gt;=0.005),A88,"")</f>
        <v/>
      </c>
      <c r="G88" s="41">
        <f>J87*(1+H$4/12)</f>
        <v>0</v>
      </c>
      <c r="H88" s="41">
        <f>MAX(0,G88-I$4)</f>
        <v>0</v>
      </c>
      <c r="I88" s="41">
        <f>H88</f>
        <v>0</v>
      </c>
      <c r="J88" s="41">
        <f>MAX(0,MIN(H88,I88-$C88))</f>
        <v>0</v>
      </c>
      <c r="K88" s="41">
        <f>N87*(1+L$4/12)</f>
        <v>0</v>
      </c>
      <c r="L88" s="41">
        <f>MAX(0,K88-M$4)</f>
        <v>0</v>
      </c>
      <c r="M88" s="41">
        <f>I88+L88</f>
        <v>0</v>
      </c>
      <c r="N88" s="41">
        <f>MAX(0,MIN(L88,M88-$C88))</f>
        <v>0</v>
      </c>
      <c r="O88" s="41">
        <f>R87*(1+P$4/12)</f>
        <v>0</v>
      </c>
      <c r="P88" s="41">
        <f>MAX(0,O88-Q$4)</f>
        <v>0</v>
      </c>
      <c r="Q88" s="41">
        <f>M88+P88</f>
        <v>0</v>
      </c>
      <c r="R88" s="41">
        <f>MAX(0,MIN(P88,Q88-$C88))</f>
        <v>0</v>
      </c>
      <c r="S88" s="41">
        <f>V87*(1+T$4/12)</f>
        <v>0</v>
      </c>
      <c r="T88" s="41">
        <f>MAX(0,S88-U$4)</f>
        <v>0</v>
      </c>
      <c r="U88" s="41">
        <f>Q88+T88</f>
        <v>0</v>
      </c>
      <c r="V88" s="41">
        <f>MAX(0,MIN(T88,U88-$C88))</f>
        <v>0</v>
      </c>
      <c r="W88" s="41">
        <f>Z87*(1+X$4/12)</f>
        <v>0</v>
      </c>
      <c r="X88" s="41">
        <f>MAX(0,W88-Y$4)</f>
        <v>0</v>
      </c>
      <c r="Y88" s="41">
        <f>U88+X88</f>
        <v>0</v>
      </c>
      <c r="Z88" s="41">
        <f>MAX(0,MIN(X88,Y88-$C88))</f>
        <v>0</v>
      </c>
      <c r="AA88" s="41">
        <f>AD87*(1+AB$4/12)</f>
        <v>0</v>
      </c>
      <c r="AB88" s="41">
        <f>MAX(0,AA88-AC$4)</f>
        <v>0</v>
      </c>
      <c r="AC88" s="41">
        <f>Y88+AB88</f>
        <v>0</v>
      </c>
      <c r="AD88" s="41">
        <f>MAX(0,MIN(AB88,AC88-$C88))</f>
        <v>0</v>
      </c>
      <c r="AE88" s="41">
        <f>AH87*(1+AF$4/12)</f>
        <v>0</v>
      </c>
      <c r="AF88" s="41">
        <f>MAX(0,AE88-AG$4)</f>
        <v>0</v>
      </c>
      <c r="AG88" s="41">
        <f>AC88+AF88</f>
        <v>0</v>
      </c>
      <c r="AH88" s="41">
        <f>MAX(0,MIN(AF88,AG88-$C88))</f>
        <v>0</v>
      </c>
      <c r="AI88" s="41">
        <f>AL87*(1+AJ$4/12)</f>
        <v>0</v>
      </c>
      <c r="AJ88" s="41">
        <f>MAX(0,AI88-AK$4)</f>
        <v>0</v>
      </c>
      <c r="AK88" s="41">
        <f>AG88+AJ88</f>
        <v>0</v>
      </c>
      <c r="AL88" s="41">
        <f>MAX(0,MIN(AJ88,AK88-$C88))</f>
        <v>0</v>
      </c>
      <c r="AM88" s="41">
        <f>AP87*(1+AN$4/12)</f>
        <v>0</v>
      </c>
      <c r="AN88" s="41">
        <f>MAX(0,AM88-AO$4)</f>
        <v>0</v>
      </c>
      <c r="AO88" s="41">
        <f>AK88+AN88</f>
        <v>0</v>
      </c>
      <c r="AP88" s="41">
        <f>MAX(0,MIN(AN88,AO88-$C88))</f>
        <v>0</v>
      </c>
      <c r="AQ88" s="41">
        <f>AT87*(1+AR$4/12)</f>
        <v>0</v>
      </c>
      <c r="AR88" s="41">
        <f>MAX(0,AQ88-AS$4)</f>
        <v>0</v>
      </c>
      <c r="AS88" s="41">
        <f>AO88+AR88</f>
        <v>0</v>
      </c>
      <c r="AT88" s="41">
        <f>MAX(0,MIN(AR88,AS88-$C88))</f>
        <v>0</v>
      </c>
    </row>
    <row r="89">
      <c r="A89" s="40" t="n">
        <v>83</v>
      </c>
      <c r="B89" s="40" t="str">
        <f>CHOOSE(MONTH(EDATE('4 Дългове'!$D$20,A89-1)),"януари","февруари","март","април","май","юни","юли","август","септември","октомври","ноември","декември")&amp;" "&amp;YEAR(EDATE('4 Дългове'!$D$20,A89-1))&amp;" г."</f>
        <v>септември 2033 г.</v>
      </c>
      <c r="C89" s="41">
        <f>$C$4-(G89+K89+O89+S89+W89+AA89+AE89+AI89+AM89+AQ89)+(H89+L89+P89+T89+X89+AB89+AF89+AJ89+AN89+AR89)</f>
        <v>470</v>
      </c>
      <c r="D89" s="41">
        <f>(G89+K89+O89+S89+W89+AA89+AE89+AI89+AM89+AQ89)-(J88+N88+R88+V88+Z88+AD88+AH88+AL88+AP88+AT88)</f>
        <v>0</v>
      </c>
      <c r="E89" s="41">
        <f>J89+N89+R89+V89+Z89+AD89+AH89+AL89+AP89+AT89</f>
        <v>0</v>
      </c>
      <c r="F89" s="40" t="str">
        <f>IF(AND(E89&lt;0.005,E88&gt;=0.005),A89,"")</f>
        <v/>
      </c>
      <c r="G89" s="41">
        <f>J88*(1+H$4/12)</f>
        <v>0</v>
      </c>
      <c r="H89" s="41">
        <f>MAX(0,G89-I$4)</f>
        <v>0</v>
      </c>
      <c r="I89" s="41">
        <f>H89</f>
        <v>0</v>
      </c>
      <c r="J89" s="41">
        <f>MAX(0,MIN(H89,I89-$C89))</f>
        <v>0</v>
      </c>
      <c r="K89" s="41">
        <f>N88*(1+L$4/12)</f>
        <v>0</v>
      </c>
      <c r="L89" s="41">
        <f>MAX(0,K89-M$4)</f>
        <v>0</v>
      </c>
      <c r="M89" s="41">
        <f>I89+L89</f>
        <v>0</v>
      </c>
      <c r="N89" s="41">
        <f>MAX(0,MIN(L89,M89-$C89))</f>
        <v>0</v>
      </c>
      <c r="O89" s="41">
        <f>R88*(1+P$4/12)</f>
        <v>0</v>
      </c>
      <c r="P89" s="41">
        <f>MAX(0,O89-Q$4)</f>
        <v>0</v>
      </c>
      <c r="Q89" s="41">
        <f>M89+P89</f>
        <v>0</v>
      </c>
      <c r="R89" s="41">
        <f>MAX(0,MIN(P89,Q89-$C89))</f>
        <v>0</v>
      </c>
      <c r="S89" s="41">
        <f>V88*(1+T$4/12)</f>
        <v>0</v>
      </c>
      <c r="T89" s="41">
        <f>MAX(0,S89-U$4)</f>
        <v>0</v>
      </c>
      <c r="U89" s="41">
        <f>Q89+T89</f>
        <v>0</v>
      </c>
      <c r="V89" s="41">
        <f>MAX(0,MIN(T89,U89-$C89))</f>
        <v>0</v>
      </c>
      <c r="W89" s="41">
        <f>Z88*(1+X$4/12)</f>
        <v>0</v>
      </c>
      <c r="X89" s="41">
        <f>MAX(0,W89-Y$4)</f>
        <v>0</v>
      </c>
      <c r="Y89" s="41">
        <f>U89+X89</f>
        <v>0</v>
      </c>
      <c r="Z89" s="41">
        <f>MAX(0,MIN(X89,Y89-$C89))</f>
        <v>0</v>
      </c>
      <c r="AA89" s="41">
        <f>AD88*(1+AB$4/12)</f>
        <v>0</v>
      </c>
      <c r="AB89" s="41">
        <f>MAX(0,AA89-AC$4)</f>
        <v>0</v>
      </c>
      <c r="AC89" s="41">
        <f>Y89+AB89</f>
        <v>0</v>
      </c>
      <c r="AD89" s="41">
        <f>MAX(0,MIN(AB89,AC89-$C89))</f>
        <v>0</v>
      </c>
      <c r="AE89" s="41">
        <f>AH88*(1+AF$4/12)</f>
        <v>0</v>
      </c>
      <c r="AF89" s="41">
        <f>MAX(0,AE89-AG$4)</f>
        <v>0</v>
      </c>
      <c r="AG89" s="41">
        <f>AC89+AF89</f>
        <v>0</v>
      </c>
      <c r="AH89" s="41">
        <f>MAX(0,MIN(AF89,AG89-$C89))</f>
        <v>0</v>
      </c>
      <c r="AI89" s="41">
        <f>AL88*(1+AJ$4/12)</f>
        <v>0</v>
      </c>
      <c r="AJ89" s="41">
        <f>MAX(0,AI89-AK$4)</f>
        <v>0</v>
      </c>
      <c r="AK89" s="41">
        <f>AG89+AJ89</f>
        <v>0</v>
      </c>
      <c r="AL89" s="41">
        <f>MAX(0,MIN(AJ89,AK89-$C89))</f>
        <v>0</v>
      </c>
      <c r="AM89" s="41">
        <f>AP88*(1+AN$4/12)</f>
        <v>0</v>
      </c>
      <c r="AN89" s="41">
        <f>MAX(0,AM89-AO$4)</f>
        <v>0</v>
      </c>
      <c r="AO89" s="41">
        <f>AK89+AN89</f>
        <v>0</v>
      </c>
      <c r="AP89" s="41">
        <f>MAX(0,MIN(AN89,AO89-$C89))</f>
        <v>0</v>
      </c>
      <c r="AQ89" s="41">
        <f>AT88*(1+AR$4/12)</f>
        <v>0</v>
      </c>
      <c r="AR89" s="41">
        <f>MAX(0,AQ89-AS$4)</f>
        <v>0</v>
      </c>
      <c r="AS89" s="41">
        <f>AO89+AR89</f>
        <v>0</v>
      </c>
      <c r="AT89" s="41">
        <f>MAX(0,MIN(AR89,AS89-$C89))</f>
        <v>0</v>
      </c>
    </row>
    <row r="90">
      <c r="A90" s="40" t="n">
        <v>84</v>
      </c>
      <c r="B90" s="40" t="str">
        <f>CHOOSE(MONTH(EDATE('4 Дългове'!$D$20,A90-1)),"януари","февруари","март","април","май","юни","юли","август","септември","октомври","ноември","декември")&amp;" "&amp;YEAR(EDATE('4 Дългове'!$D$20,A90-1))&amp;" г."</f>
        <v>октомври 2033 г.</v>
      </c>
      <c r="C90" s="41">
        <f>$C$4-(G90+K90+O90+S90+W90+AA90+AE90+AI90+AM90+AQ90)+(H90+L90+P90+T90+X90+AB90+AF90+AJ90+AN90+AR90)</f>
        <v>470</v>
      </c>
      <c r="D90" s="41">
        <f>(G90+K90+O90+S90+W90+AA90+AE90+AI90+AM90+AQ90)-(J89+N89+R89+V89+Z89+AD89+AH89+AL89+AP89+AT89)</f>
        <v>0</v>
      </c>
      <c r="E90" s="41">
        <f>J90+N90+R90+V90+Z90+AD90+AH90+AL90+AP90+AT90</f>
        <v>0</v>
      </c>
      <c r="F90" s="40" t="str">
        <f>IF(AND(E90&lt;0.005,E89&gt;=0.005),A90,"")</f>
        <v/>
      </c>
      <c r="G90" s="41">
        <f>J89*(1+H$4/12)</f>
        <v>0</v>
      </c>
      <c r="H90" s="41">
        <f>MAX(0,G90-I$4)</f>
        <v>0</v>
      </c>
      <c r="I90" s="41">
        <f>H90</f>
        <v>0</v>
      </c>
      <c r="J90" s="41">
        <f>MAX(0,MIN(H90,I90-$C90))</f>
        <v>0</v>
      </c>
      <c r="K90" s="41">
        <f>N89*(1+L$4/12)</f>
        <v>0</v>
      </c>
      <c r="L90" s="41">
        <f>MAX(0,K90-M$4)</f>
        <v>0</v>
      </c>
      <c r="M90" s="41">
        <f>I90+L90</f>
        <v>0</v>
      </c>
      <c r="N90" s="41">
        <f>MAX(0,MIN(L90,M90-$C90))</f>
        <v>0</v>
      </c>
      <c r="O90" s="41">
        <f>R89*(1+P$4/12)</f>
        <v>0</v>
      </c>
      <c r="P90" s="41">
        <f>MAX(0,O90-Q$4)</f>
        <v>0</v>
      </c>
      <c r="Q90" s="41">
        <f>M90+P90</f>
        <v>0</v>
      </c>
      <c r="R90" s="41">
        <f>MAX(0,MIN(P90,Q90-$C90))</f>
        <v>0</v>
      </c>
      <c r="S90" s="41">
        <f>V89*(1+T$4/12)</f>
        <v>0</v>
      </c>
      <c r="T90" s="41">
        <f>MAX(0,S90-U$4)</f>
        <v>0</v>
      </c>
      <c r="U90" s="41">
        <f>Q90+T90</f>
        <v>0</v>
      </c>
      <c r="V90" s="41">
        <f>MAX(0,MIN(T90,U90-$C90))</f>
        <v>0</v>
      </c>
      <c r="W90" s="41">
        <f>Z89*(1+X$4/12)</f>
        <v>0</v>
      </c>
      <c r="X90" s="41">
        <f>MAX(0,W90-Y$4)</f>
        <v>0</v>
      </c>
      <c r="Y90" s="41">
        <f>U90+X90</f>
        <v>0</v>
      </c>
      <c r="Z90" s="41">
        <f>MAX(0,MIN(X90,Y90-$C90))</f>
        <v>0</v>
      </c>
      <c r="AA90" s="41">
        <f>AD89*(1+AB$4/12)</f>
        <v>0</v>
      </c>
      <c r="AB90" s="41">
        <f>MAX(0,AA90-AC$4)</f>
        <v>0</v>
      </c>
      <c r="AC90" s="41">
        <f>Y90+AB90</f>
        <v>0</v>
      </c>
      <c r="AD90" s="41">
        <f>MAX(0,MIN(AB90,AC90-$C90))</f>
        <v>0</v>
      </c>
      <c r="AE90" s="41">
        <f>AH89*(1+AF$4/12)</f>
        <v>0</v>
      </c>
      <c r="AF90" s="41">
        <f>MAX(0,AE90-AG$4)</f>
        <v>0</v>
      </c>
      <c r="AG90" s="41">
        <f>AC90+AF90</f>
        <v>0</v>
      </c>
      <c r="AH90" s="41">
        <f>MAX(0,MIN(AF90,AG90-$C90))</f>
        <v>0</v>
      </c>
      <c r="AI90" s="41">
        <f>AL89*(1+AJ$4/12)</f>
        <v>0</v>
      </c>
      <c r="AJ90" s="41">
        <f>MAX(0,AI90-AK$4)</f>
        <v>0</v>
      </c>
      <c r="AK90" s="41">
        <f>AG90+AJ90</f>
        <v>0</v>
      </c>
      <c r="AL90" s="41">
        <f>MAX(0,MIN(AJ90,AK90-$C90))</f>
        <v>0</v>
      </c>
      <c r="AM90" s="41">
        <f>AP89*(1+AN$4/12)</f>
        <v>0</v>
      </c>
      <c r="AN90" s="41">
        <f>MAX(0,AM90-AO$4)</f>
        <v>0</v>
      </c>
      <c r="AO90" s="41">
        <f>AK90+AN90</f>
        <v>0</v>
      </c>
      <c r="AP90" s="41">
        <f>MAX(0,MIN(AN90,AO90-$C90))</f>
        <v>0</v>
      </c>
      <c r="AQ90" s="41">
        <f>AT89*(1+AR$4/12)</f>
        <v>0</v>
      </c>
      <c r="AR90" s="41">
        <f>MAX(0,AQ90-AS$4)</f>
        <v>0</v>
      </c>
      <c r="AS90" s="41">
        <f>AO90+AR90</f>
        <v>0</v>
      </c>
      <c r="AT90" s="41">
        <f>MAX(0,MIN(AR90,AS90-$C90))</f>
        <v>0</v>
      </c>
    </row>
    <row r="91">
      <c r="A91" s="40" t="n">
        <v>85</v>
      </c>
      <c r="B91" s="40" t="str">
        <f>CHOOSE(MONTH(EDATE('4 Дългове'!$D$20,A91-1)),"януари","февруари","март","април","май","юни","юли","август","септември","октомври","ноември","декември")&amp;" "&amp;YEAR(EDATE('4 Дългове'!$D$20,A91-1))&amp;" г."</f>
        <v>ноември 2033 г.</v>
      </c>
      <c r="C91" s="41">
        <f>$C$4-(G91+K91+O91+S91+W91+AA91+AE91+AI91+AM91+AQ91)+(H91+L91+P91+T91+X91+AB91+AF91+AJ91+AN91+AR91)</f>
        <v>470</v>
      </c>
      <c r="D91" s="41">
        <f>(G91+K91+O91+S91+W91+AA91+AE91+AI91+AM91+AQ91)-(J90+N90+R90+V90+Z90+AD90+AH90+AL90+AP90+AT90)</f>
        <v>0</v>
      </c>
      <c r="E91" s="41">
        <f>J91+N91+R91+V91+Z91+AD91+AH91+AL91+AP91+AT91</f>
        <v>0</v>
      </c>
      <c r="F91" s="40" t="str">
        <f>IF(AND(E91&lt;0.005,E90&gt;=0.005),A91,"")</f>
        <v/>
      </c>
      <c r="G91" s="41">
        <f>J90*(1+H$4/12)</f>
        <v>0</v>
      </c>
      <c r="H91" s="41">
        <f>MAX(0,G91-I$4)</f>
        <v>0</v>
      </c>
      <c r="I91" s="41">
        <f>H91</f>
        <v>0</v>
      </c>
      <c r="J91" s="41">
        <f>MAX(0,MIN(H91,I91-$C91))</f>
        <v>0</v>
      </c>
      <c r="K91" s="41">
        <f>N90*(1+L$4/12)</f>
        <v>0</v>
      </c>
      <c r="L91" s="41">
        <f>MAX(0,K91-M$4)</f>
        <v>0</v>
      </c>
      <c r="M91" s="41">
        <f>I91+L91</f>
        <v>0</v>
      </c>
      <c r="N91" s="41">
        <f>MAX(0,MIN(L91,M91-$C91))</f>
        <v>0</v>
      </c>
      <c r="O91" s="41">
        <f>R90*(1+P$4/12)</f>
        <v>0</v>
      </c>
      <c r="P91" s="41">
        <f>MAX(0,O91-Q$4)</f>
        <v>0</v>
      </c>
      <c r="Q91" s="41">
        <f>M91+P91</f>
        <v>0</v>
      </c>
      <c r="R91" s="41">
        <f>MAX(0,MIN(P91,Q91-$C91))</f>
        <v>0</v>
      </c>
      <c r="S91" s="41">
        <f>V90*(1+T$4/12)</f>
        <v>0</v>
      </c>
      <c r="T91" s="41">
        <f>MAX(0,S91-U$4)</f>
        <v>0</v>
      </c>
      <c r="U91" s="41">
        <f>Q91+T91</f>
        <v>0</v>
      </c>
      <c r="V91" s="41">
        <f>MAX(0,MIN(T91,U91-$C91))</f>
        <v>0</v>
      </c>
      <c r="W91" s="41">
        <f>Z90*(1+X$4/12)</f>
        <v>0</v>
      </c>
      <c r="X91" s="41">
        <f>MAX(0,W91-Y$4)</f>
        <v>0</v>
      </c>
      <c r="Y91" s="41">
        <f>U91+X91</f>
        <v>0</v>
      </c>
      <c r="Z91" s="41">
        <f>MAX(0,MIN(X91,Y91-$C91))</f>
        <v>0</v>
      </c>
      <c r="AA91" s="41">
        <f>AD90*(1+AB$4/12)</f>
        <v>0</v>
      </c>
      <c r="AB91" s="41">
        <f>MAX(0,AA91-AC$4)</f>
        <v>0</v>
      </c>
      <c r="AC91" s="41">
        <f>Y91+AB91</f>
        <v>0</v>
      </c>
      <c r="AD91" s="41">
        <f>MAX(0,MIN(AB91,AC91-$C91))</f>
        <v>0</v>
      </c>
      <c r="AE91" s="41">
        <f>AH90*(1+AF$4/12)</f>
        <v>0</v>
      </c>
      <c r="AF91" s="41">
        <f>MAX(0,AE91-AG$4)</f>
        <v>0</v>
      </c>
      <c r="AG91" s="41">
        <f>AC91+AF91</f>
        <v>0</v>
      </c>
      <c r="AH91" s="41">
        <f>MAX(0,MIN(AF91,AG91-$C91))</f>
        <v>0</v>
      </c>
      <c r="AI91" s="41">
        <f>AL90*(1+AJ$4/12)</f>
        <v>0</v>
      </c>
      <c r="AJ91" s="41">
        <f>MAX(0,AI91-AK$4)</f>
        <v>0</v>
      </c>
      <c r="AK91" s="41">
        <f>AG91+AJ91</f>
        <v>0</v>
      </c>
      <c r="AL91" s="41">
        <f>MAX(0,MIN(AJ91,AK91-$C91))</f>
        <v>0</v>
      </c>
      <c r="AM91" s="41">
        <f>AP90*(1+AN$4/12)</f>
        <v>0</v>
      </c>
      <c r="AN91" s="41">
        <f>MAX(0,AM91-AO$4)</f>
        <v>0</v>
      </c>
      <c r="AO91" s="41">
        <f>AK91+AN91</f>
        <v>0</v>
      </c>
      <c r="AP91" s="41">
        <f>MAX(0,MIN(AN91,AO91-$C91))</f>
        <v>0</v>
      </c>
      <c r="AQ91" s="41">
        <f>AT90*(1+AR$4/12)</f>
        <v>0</v>
      </c>
      <c r="AR91" s="41">
        <f>MAX(0,AQ91-AS$4)</f>
        <v>0</v>
      </c>
      <c r="AS91" s="41">
        <f>AO91+AR91</f>
        <v>0</v>
      </c>
      <c r="AT91" s="41">
        <f>MAX(0,MIN(AR91,AS91-$C91))</f>
        <v>0</v>
      </c>
    </row>
    <row r="92">
      <c r="A92" s="40" t="n">
        <v>86</v>
      </c>
      <c r="B92" s="40" t="str">
        <f>CHOOSE(MONTH(EDATE('4 Дългове'!$D$20,A92-1)),"януари","февруари","март","април","май","юни","юли","август","септември","октомври","ноември","декември")&amp;" "&amp;YEAR(EDATE('4 Дългове'!$D$20,A92-1))&amp;" г."</f>
        <v>декември 2033 г.</v>
      </c>
      <c r="C92" s="41">
        <f>$C$4-(G92+K92+O92+S92+W92+AA92+AE92+AI92+AM92+AQ92)+(H92+L92+P92+T92+X92+AB92+AF92+AJ92+AN92+AR92)</f>
        <v>470</v>
      </c>
      <c r="D92" s="41">
        <f>(G92+K92+O92+S92+W92+AA92+AE92+AI92+AM92+AQ92)-(J91+N91+R91+V91+Z91+AD91+AH91+AL91+AP91+AT91)</f>
        <v>0</v>
      </c>
      <c r="E92" s="41">
        <f>J92+N92+R92+V92+Z92+AD92+AH92+AL92+AP92+AT92</f>
        <v>0</v>
      </c>
      <c r="F92" s="40" t="str">
        <f>IF(AND(E92&lt;0.005,E91&gt;=0.005),A92,"")</f>
        <v/>
      </c>
      <c r="G92" s="41">
        <f>J91*(1+H$4/12)</f>
        <v>0</v>
      </c>
      <c r="H92" s="41">
        <f>MAX(0,G92-I$4)</f>
        <v>0</v>
      </c>
      <c r="I92" s="41">
        <f>H92</f>
        <v>0</v>
      </c>
      <c r="J92" s="41">
        <f>MAX(0,MIN(H92,I92-$C92))</f>
        <v>0</v>
      </c>
      <c r="K92" s="41">
        <f>N91*(1+L$4/12)</f>
        <v>0</v>
      </c>
      <c r="L92" s="41">
        <f>MAX(0,K92-M$4)</f>
        <v>0</v>
      </c>
      <c r="M92" s="41">
        <f>I92+L92</f>
        <v>0</v>
      </c>
      <c r="N92" s="41">
        <f>MAX(0,MIN(L92,M92-$C92))</f>
        <v>0</v>
      </c>
      <c r="O92" s="41">
        <f>R91*(1+P$4/12)</f>
        <v>0</v>
      </c>
      <c r="P92" s="41">
        <f>MAX(0,O92-Q$4)</f>
        <v>0</v>
      </c>
      <c r="Q92" s="41">
        <f>M92+P92</f>
        <v>0</v>
      </c>
      <c r="R92" s="41">
        <f>MAX(0,MIN(P92,Q92-$C92))</f>
        <v>0</v>
      </c>
      <c r="S92" s="41">
        <f>V91*(1+T$4/12)</f>
        <v>0</v>
      </c>
      <c r="T92" s="41">
        <f>MAX(0,S92-U$4)</f>
        <v>0</v>
      </c>
      <c r="U92" s="41">
        <f>Q92+T92</f>
        <v>0</v>
      </c>
      <c r="V92" s="41">
        <f>MAX(0,MIN(T92,U92-$C92))</f>
        <v>0</v>
      </c>
      <c r="W92" s="41">
        <f>Z91*(1+X$4/12)</f>
        <v>0</v>
      </c>
      <c r="X92" s="41">
        <f>MAX(0,W92-Y$4)</f>
        <v>0</v>
      </c>
      <c r="Y92" s="41">
        <f>U92+X92</f>
        <v>0</v>
      </c>
      <c r="Z92" s="41">
        <f>MAX(0,MIN(X92,Y92-$C92))</f>
        <v>0</v>
      </c>
      <c r="AA92" s="41">
        <f>AD91*(1+AB$4/12)</f>
        <v>0</v>
      </c>
      <c r="AB92" s="41">
        <f>MAX(0,AA92-AC$4)</f>
        <v>0</v>
      </c>
      <c r="AC92" s="41">
        <f>Y92+AB92</f>
        <v>0</v>
      </c>
      <c r="AD92" s="41">
        <f>MAX(0,MIN(AB92,AC92-$C92))</f>
        <v>0</v>
      </c>
      <c r="AE92" s="41">
        <f>AH91*(1+AF$4/12)</f>
        <v>0</v>
      </c>
      <c r="AF92" s="41">
        <f>MAX(0,AE92-AG$4)</f>
        <v>0</v>
      </c>
      <c r="AG92" s="41">
        <f>AC92+AF92</f>
        <v>0</v>
      </c>
      <c r="AH92" s="41">
        <f>MAX(0,MIN(AF92,AG92-$C92))</f>
        <v>0</v>
      </c>
      <c r="AI92" s="41">
        <f>AL91*(1+AJ$4/12)</f>
        <v>0</v>
      </c>
      <c r="AJ92" s="41">
        <f>MAX(0,AI92-AK$4)</f>
        <v>0</v>
      </c>
      <c r="AK92" s="41">
        <f>AG92+AJ92</f>
        <v>0</v>
      </c>
      <c r="AL92" s="41">
        <f>MAX(0,MIN(AJ92,AK92-$C92))</f>
        <v>0</v>
      </c>
      <c r="AM92" s="41">
        <f>AP91*(1+AN$4/12)</f>
        <v>0</v>
      </c>
      <c r="AN92" s="41">
        <f>MAX(0,AM92-AO$4)</f>
        <v>0</v>
      </c>
      <c r="AO92" s="41">
        <f>AK92+AN92</f>
        <v>0</v>
      </c>
      <c r="AP92" s="41">
        <f>MAX(0,MIN(AN92,AO92-$C92))</f>
        <v>0</v>
      </c>
      <c r="AQ92" s="41">
        <f>AT91*(1+AR$4/12)</f>
        <v>0</v>
      </c>
      <c r="AR92" s="41">
        <f>MAX(0,AQ92-AS$4)</f>
        <v>0</v>
      </c>
      <c r="AS92" s="41">
        <f>AO92+AR92</f>
        <v>0</v>
      </c>
      <c r="AT92" s="41">
        <f>MAX(0,MIN(AR92,AS92-$C92))</f>
        <v>0</v>
      </c>
    </row>
    <row r="93">
      <c r="A93" s="40" t="n">
        <v>87</v>
      </c>
      <c r="B93" s="40" t="str">
        <f>CHOOSE(MONTH(EDATE('4 Дългове'!$D$20,A93-1)),"януари","февруари","март","април","май","юни","юли","август","септември","октомври","ноември","декември")&amp;" "&amp;YEAR(EDATE('4 Дългове'!$D$20,A93-1))&amp;" г."</f>
        <v>януари 2034 г.</v>
      </c>
      <c r="C93" s="41">
        <f>$C$4-(G93+K93+O93+S93+W93+AA93+AE93+AI93+AM93+AQ93)+(H93+L93+P93+T93+X93+AB93+AF93+AJ93+AN93+AR93)</f>
        <v>470</v>
      </c>
      <c r="D93" s="41">
        <f>(G93+K93+O93+S93+W93+AA93+AE93+AI93+AM93+AQ93)-(J92+N92+R92+V92+Z92+AD92+AH92+AL92+AP92+AT92)</f>
        <v>0</v>
      </c>
      <c r="E93" s="41">
        <f>J93+N93+R93+V93+Z93+AD93+AH93+AL93+AP93+AT93</f>
        <v>0</v>
      </c>
      <c r="F93" s="40" t="str">
        <f>IF(AND(E93&lt;0.005,E92&gt;=0.005),A93,"")</f>
        <v/>
      </c>
      <c r="G93" s="41">
        <f>J92*(1+H$4/12)</f>
        <v>0</v>
      </c>
      <c r="H93" s="41">
        <f>MAX(0,G93-I$4)</f>
        <v>0</v>
      </c>
      <c r="I93" s="41">
        <f>H93</f>
        <v>0</v>
      </c>
      <c r="J93" s="41">
        <f>MAX(0,MIN(H93,I93-$C93))</f>
        <v>0</v>
      </c>
      <c r="K93" s="41">
        <f>N92*(1+L$4/12)</f>
        <v>0</v>
      </c>
      <c r="L93" s="41">
        <f>MAX(0,K93-M$4)</f>
        <v>0</v>
      </c>
      <c r="M93" s="41">
        <f>I93+L93</f>
        <v>0</v>
      </c>
      <c r="N93" s="41">
        <f>MAX(0,MIN(L93,M93-$C93))</f>
        <v>0</v>
      </c>
      <c r="O93" s="41">
        <f>R92*(1+P$4/12)</f>
        <v>0</v>
      </c>
      <c r="P93" s="41">
        <f>MAX(0,O93-Q$4)</f>
        <v>0</v>
      </c>
      <c r="Q93" s="41">
        <f>M93+P93</f>
        <v>0</v>
      </c>
      <c r="R93" s="41">
        <f>MAX(0,MIN(P93,Q93-$C93))</f>
        <v>0</v>
      </c>
      <c r="S93" s="41">
        <f>V92*(1+T$4/12)</f>
        <v>0</v>
      </c>
      <c r="T93" s="41">
        <f>MAX(0,S93-U$4)</f>
        <v>0</v>
      </c>
      <c r="U93" s="41">
        <f>Q93+T93</f>
        <v>0</v>
      </c>
      <c r="V93" s="41">
        <f>MAX(0,MIN(T93,U93-$C93))</f>
        <v>0</v>
      </c>
      <c r="W93" s="41">
        <f>Z92*(1+X$4/12)</f>
        <v>0</v>
      </c>
      <c r="X93" s="41">
        <f>MAX(0,W93-Y$4)</f>
        <v>0</v>
      </c>
      <c r="Y93" s="41">
        <f>U93+X93</f>
        <v>0</v>
      </c>
      <c r="Z93" s="41">
        <f>MAX(0,MIN(X93,Y93-$C93))</f>
        <v>0</v>
      </c>
      <c r="AA93" s="41">
        <f>AD92*(1+AB$4/12)</f>
        <v>0</v>
      </c>
      <c r="AB93" s="41">
        <f>MAX(0,AA93-AC$4)</f>
        <v>0</v>
      </c>
      <c r="AC93" s="41">
        <f>Y93+AB93</f>
        <v>0</v>
      </c>
      <c r="AD93" s="41">
        <f>MAX(0,MIN(AB93,AC93-$C93))</f>
        <v>0</v>
      </c>
      <c r="AE93" s="41">
        <f>AH92*(1+AF$4/12)</f>
        <v>0</v>
      </c>
      <c r="AF93" s="41">
        <f>MAX(0,AE93-AG$4)</f>
        <v>0</v>
      </c>
      <c r="AG93" s="41">
        <f>AC93+AF93</f>
        <v>0</v>
      </c>
      <c r="AH93" s="41">
        <f>MAX(0,MIN(AF93,AG93-$C93))</f>
        <v>0</v>
      </c>
      <c r="AI93" s="41">
        <f>AL92*(1+AJ$4/12)</f>
        <v>0</v>
      </c>
      <c r="AJ93" s="41">
        <f>MAX(0,AI93-AK$4)</f>
        <v>0</v>
      </c>
      <c r="AK93" s="41">
        <f>AG93+AJ93</f>
        <v>0</v>
      </c>
      <c r="AL93" s="41">
        <f>MAX(0,MIN(AJ93,AK93-$C93))</f>
        <v>0</v>
      </c>
      <c r="AM93" s="41">
        <f>AP92*(1+AN$4/12)</f>
        <v>0</v>
      </c>
      <c r="AN93" s="41">
        <f>MAX(0,AM93-AO$4)</f>
        <v>0</v>
      </c>
      <c r="AO93" s="41">
        <f>AK93+AN93</f>
        <v>0</v>
      </c>
      <c r="AP93" s="41">
        <f>MAX(0,MIN(AN93,AO93-$C93))</f>
        <v>0</v>
      </c>
      <c r="AQ93" s="41">
        <f>AT92*(1+AR$4/12)</f>
        <v>0</v>
      </c>
      <c r="AR93" s="41">
        <f>MAX(0,AQ93-AS$4)</f>
        <v>0</v>
      </c>
      <c r="AS93" s="41">
        <f>AO93+AR93</f>
        <v>0</v>
      </c>
      <c r="AT93" s="41">
        <f>MAX(0,MIN(AR93,AS93-$C93))</f>
        <v>0</v>
      </c>
    </row>
    <row r="94">
      <c r="A94" s="40" t="n">
        <v>88</v>
      </c>
      <c r="B94" s="40" t="str">
        <f>CHOOSE(MONTH(EDATE('4 Дългове'!$D$20,A94-1)),"януари","февруари","март","април","май","юни","юли","август","септември","октомври","ноември","декември")&amp;" "&amp;YEAR(EDATE('4 Дългове'!$D$20,A94-1))&amp;" г."</f>
        <v>февруари 2034 г.</v>
      </c>
      <c r="C94" s="41">
        <f>$C$4-(G94+K94+O94+S94+W94+AA94+AE94+AI94+AM94+AQ94)+(H94+L94+P94+T94+X94+AB94+AF94+AJ94+AN94+AR94)</f>
        <v>470</v>
      </c>
      <c r="D94" s="41">
        <f>(G94+K94+O94+S94+W94+AA94+AE94+AI94+AM94+AQ94)-(J93+N93+R93+V93+Z93+AD93+AH93+AL93+AP93+AT93)</f>
        <v>0</v>
      </c>
      <c r="E94" s="41">
        <f>J94+N94+R94+V94+Z94+AD94+AH94+AL94+AP94+AT94</f>
        <v>0</v>
      </c>
      <c r="F94" s="40" t="str">
        <f>IF(AND(E94&lt;0.005,E93&gt;=0.005),A94,"")</f>
        <v/>
      </c>
      <c r="G94" s="41">
        <f>J93*(1+H$4/12)</f>
        <v>0</v>
      </c>
      <c r="H94" s="41">
        <f>MAX(0,G94-I$4)</f>
        <v>0</v>
      </c>
      <c r="I94" s="41">
        <f>H94</f>
        <v>0</v>
      </c>
      <c r="J94" s="41">
        <f>MAX(0,MIN(H94,I94-$C94))</f>
        <v>0</v>
      </c>
      <c r="K94" s="41">
        <f>N93*(1+L$4/12)</f>
        <v>0</v>
      </c>
      <c r="L94" s="41">
        <f>MAX(0,K94-M$4)</f>
        <v>0</v>
      </c>
      <c r="M94" s="41">
        <f>I94+L94</f>
        <v>0</v>
      </c>
      <c r="N94" s="41">
        <f>MAX(0,MIN(L94,M94-$C94))</f>
        <v>0</v>
      </c>
      <c r="O94" s="41">
        <f>R93*(1+P$4/12)</f>
        <v>0</v>
      </c>
      <c r="P94" s="41">
        <f>MAX(0,O94-Q$4)</f>
        <v>0</v>
      </c>
      <c r="Q94" s="41">
        <f>M94+P94</f>
        <v>0</v>
      </c>
      <c r="R94" s="41">
        <f>MAX(0,MIN(P94,Q94-$C94))</f>
        <v>0</v>
      </c>
      <c r="S94" s="41">
        <f>V93*(1+T$4/12)</f>
        <v>0</v>
      </c>
      <c r="T94" s="41">
        <f>MAX(0,S94-U$4)</f>
        <v>0</v>
      </c>
      <c r="U94" s="41">
        <f>Q94+T94</f>
        <v>0</v>
      </c>
      <c r="V94" s="41">
        <f>MAX(0,MIN(T94,U94-$C94))</f>
        <v>0</v>
      </c>
      <c r="W94" s="41">
        <f>Z93*(1+X$4/12)</f>
        <v>0</v>
      </c>
      <c r="X94" s="41">
        <f>MAX(0,W94-Y$4)</f>
        <v>0</v>
      </c>
      <c r="Y94" s="41">
        <f>U94+X94</f>
        <v>0</v>
      </c>
      <c r="Z94" s="41">
        <f>MAX(0,MIN(X94,Y94-$C94))</f>
        <v>0</v>
      </c>
      <c r="AA94" s="41">
        <f>AD93*(1+AB$4/12)</f>
        <v>0</v>
      </c>
      <c r="AB94" s="41">
        <f>MAX(0,AA94-AC$4)</f>
        <v>0</v>
      </c>
      <c r="AC94" s="41">
        <f>Y94+AB94</f>
        <v>0</v>
      </c>
      <c r="AD94" s="41">
        <f>MAX(0,MIN(AB94,AC94-$C94))</f>
        <v>0</v>
      </c>
      <c r="AE94" s="41">
        <f>AH93*(1+AF$4/12)</f>
        <v>0</v>
      </c>
      <c r="AF94" s="41">
        <f>MAX(0,AE94-AG$4)</f>
        <v>0</v>
      </c>
      <c r="AG94" s="41">
        <f>AC94+AF94</f>
        <v>0</v>
      </c>
      <c r="AH94" s="41">
        <f>MAX(0,MIN(AF94,AG94-$C94))</f>
        <v>0</v>
      </c>
      <c r="AI94" s="41">
        <f>AL93*(1+AJ$4/12)</f>
        <v>0</v>
      </c>
      <c r="AJ94" s="41">
        <f>MAX(0,AI94-AK$4)</f>
        <v>0</v>
      </c>
      <c r="AK94" s="41">
        <f>AG94+AJ94</f>
        <v>0</v>
      </c>
      <c r="AL94" s="41">
        <f>MAX(0,MIN(AJ94,AK94-$C94))</f>
        <v>0</v>
      </c>
      <c r="AM94" s="41">
        <f>AP93*(1+AN$4/12)</f>
        <v>0</v>
      </c>
      <c r="AN94" s="41">
        <f>MAX(0,AM94-AO$4)</f>
        <v>0</v>
      </c>
      <c r="AO94" s="41">
        <f>AK94+AN94</f>
        <v>0</v>
      </c>
      <c r="AP94" s="41">
        <f>MAX(0,MIN(AN94,AO94-$C94))</f>
        <v>0</v>
      </c>
      <c r="AQ94" s="41">
        <f>AT93*(1+AR$4/12)</f>
        <v>0</v>
      </c>
      <c r="AR94" s="41">
        <f>MAX(0,AQ94-AS$4)</f>
        <v>0</v>
      </c>
      <c r="AS94" s="41">
        <f>AO94+AR94</f>
        <v>0</v>
      </c>
      <c r="AT94" s="41">
        <f>MAX(0,MIN(AR94,AS94-$C94))</f>
        <v>0</v>
      </c>
    </row>
    <row r="95">
      <c r="A95" s="40" t="n">
        <v>89</v>
      </c>
      <c r="B95" s="40" t="str">
        <f>CHOOSE(MONTH(EDATE('4 Дългове'!$D$20,A95-1)),"януари","февруари","март","април","май","юни","юли","август","септември","октомври","ноември","декември")&amp;" "&amp;YEAR(EDATE('4 Дългове'!$D$20,A95-1))&amp;" г."</f>
        <v>март 2034 г.</v>
      </c>
      <c r="C95" s="41">
        <f>$C$4-(G95+K95+O95+S95+W95+AA95+AE95+AI95+AM95+AQ95)+(H95+L95+P95+T95+X95+AB95+AF95+AJ95+AN95+AR95)</f>
        <v>470</v>
      </c>
      <c r="D95" s="41">
        <f>(G95+K95+O95+S95+W95+AA95+AE95+AI95+AM95+AQ95)-(J94+N94+R94+V94+Z94+AD94+AH94+AL94+AP94+AT94)</f>
        <v>0</v>
      </c>
      <c r="E95" s="41">
        <f>J95+N95+R95+V95+Z95+AD95+AH95+AL95+AP95+AT95</f>
        <v>0</v>
      </c>
      <c r="F95" s="40" t="str">
        <f>IF(AND(E95&lt;0.005,E94&gt;=0.005),A95,"")</f>
        <v/>
      </c>
      <c r="G95" s="41">
        <f>J94*(1+H$4/12)</f>
        <v>0</v>
      </c>
      <c r="H95" s="41">
        <f>MAX(0,G95-I$4)</f>
        <v>0</v>
      </c>
      <c r="I95" s="41">
        <f>H95</f>
        <v>0</v>
      </c>
      <c r="J95" s="41">
        <f>MAX(0,MIN(H95,I95-$C95))</f>
        <v>0</v>
      </c>
      <c r="K95" s="41">
        <f>N94*(1+L$4/12)</f>
        <v>0</v>
      </c>
      <c r="L95" s="41">
        <f>MAX(0,K95-M$4)</f>
        <v>0</v>
      </c>
      <c r="M95" s="41">
        <f>I95+L95</f>
        <v>0</v>
      </c>
      <c r="N95" s="41">
        <f>MAX(0,MIN(L95,M95-$C95))</f>
        <v>0</v>
      </c>
      <c r="O95" s="41">
        <f>R94*(1+P$4/12)</f>
        <v>0</v>
      </c>
      <c r="P95" s="41">
        <f>MAX(0,O95-Q$4)</f>
        <v>0</v>
      </c>
      <c r="Q95" s="41">
        <f>M95+P95</f>
        <v>0</v>
      </c>
      <c r="R95" s="41">
        <f>MAX(0,MIN(P95,Q95-$C95))</f>
        <v>0</v>
      </c>
      <c r="S95" s="41">
        <f>V94*(1+T$4/12)</f>
        <v>0</v>
      </c>
      <c r="T95" s="41">
        <f>MAX(0,S95-U$4)</f>
        <v>0</v>
      </c>
      <c r="U95" s="41">
        <f>Q95+T95</f>
        <v>0</v>
      </c>
      <c r="V95" s="41">
        <f>MAX(0,MIN(T95,U95-$C95))</f>
        <v>0</v>
      </c>
      <c r="W95" s="41">
        <f>Z94*(1+X$4/12)</f>
        <v>0</v>
      </c>
      <c r="X95" s="41">
        <f>MAX(0,W95-Y$4)</f>
        <v>0</v>
      </c>
      <c r="Y95" s="41">
        <f>U95+X95</f>
        <v>0</v>
      </c>
      <c r="Z95" s="41">
        <f>MAX(0,MIN(X95,Y95-$C95))</f>
        <v>0</v>
      </c>
      <c r="AA95" s="41">
        <f>AD94*(1+AB$4/12)</f>
        <v>0</v>
      </c>
      <c r="AB95" s="41">
        <f>MAX(0,AA95-AC$4)</f>
        <v>0</v>
      </c>
      <c r="AC95" s="41">
        <f>Y95+AB95</f>
        <v>0</v>
      </c>
      <c r="AD95" s="41">
        <f>MAX(0,MIN(AB95,AC95-$C95))</f>
        <v>0</v>
      </c>
      <c r="AE95" s="41">
        <f>AH94*(1+AF$4/12)</f>
        <v>0</v>
      </c>
      <c r="AF95" s="41">
        <f>MAX(0,AE95-AG$4)</f>
        <v>0</v>
      </c>
      <c r="AG95" s="41">
        <f>AC95+AF95</f>
        <v>0</v>
      </c>
      <c r="AH95" s="41">
        <f>MAX(0,MIN(AF95,AG95-$C95))</f>
        <v>0</v>
      </c>
      <c r="AI95" s="41">
        <f>AL94*(1+AJ$4/12)</f>
        <v>0</v>
      </c>
      <c r="AJ95" s="41">
        <f>MAX(0,AI95-AK$4)</f>
        <v>0</v>
      </c>
      <c r="AK95" s="41">
        <f>AG95+AJ95</f>
        <v>0</v>
      </c>
      <c r="AL95" s="41">
        <f>MAX(0,MIN(AJ95,AK95-$C95))</f>
        <v>0</v>
      </c>
      <c r="AM95" s="41">
        <f>AP94*(1+AN$4/12)</f>
        <v>0</v>
      </c>
      <c r="AN95" s="41">
        <f>MAX(0,AM95-AO$4)</f>
        <v>0</v>
      </c>
      <c r="AO95" s="41">
        <f>AK95+AN95</f>
        <v>0</v>
      </c>
      <c r="AP95" s="41">
        <f>MAX(0,MIN(AN95,AO95-$C95))</f>
        <v>0</v>
      </c>
      <c r="AQ95" s="41">
        <f>AT94*(1+AR$4/12)</f>
        <v>0</v>
      </c>
      <c r="AR95" s="41">
        <f>MAX(0,AQ95-AS$4)</f>
        <v>0</v>
      </c>
      <c r="AS95" s="41">
        <f>AO95+AR95</f>
        <v>0</v>
      </c>
      <c r="AT95" s="41">
        <f>MAX(0,MIN(AR95,AS95-$C95))</f>
        <v>0</v>
      </c>
    </row>
    <row r="96">
      <c r="A96" s="40" t="n">
        <v>90</v>
      </c>
      <c r="B96" s="40" t="str">
        <f>CHOOSE(MONTH(EDATE('4 Дългове'!$D$20,A96-1)),"януари","февруари","март","април","май","юни","юли","август","септември","октомври","ноември","декември")&amp;" "&amp;YEAR(EDATE('4 Дългове'!$D$20,A96-1))&amp;" г."</f>
        <v>април 2034 г.</v>
      </c>
      <c r="C96" s="41">
        <f>$C$4-(G96+K96+O96+S96+W96+AA96+AE96+AI96+AM96+AQ96)+(H96+L96+P96+T96+X96+AB96+AF96+AJ96+AN96+AR96)</f>
        <v>470</v>
      </c>
      <c r="D96" s="41">
        <f>(G96+K96+O96+S96+W96+AA96+AE96+AI96+AM96+AQ96)-(J95+N95+R95+V95+Z95+AD95+AH95+AL95+AP95+AT95)</f>
        <v>0</v>
      </c>
      <c r="E96" s="41">
        <f>J96+N96+R96+V96+Z96+AD96+AH96+AL96+AP96+AT96</f>
        <v>0</v>
      </c>
      <c r="F96" s="40" t="str">
        <f>IF(AND(E96&lt;0.005,E95&gt;=0.005),A96,"")</f>
        <v/>
      </c>
      <c r="G96" s="41">
        <f>J95*(1+H$4/12)</f>
        <v>0</v>
      </c>
      <c r="H96" s="41">
        <f>MAX(0,G96-I$4)</f>
        <v>0</v>
      </c>
      <c r="I96" s="41">
        <f>H96</f>
        <v>0</v>
      </c>
      <c r="J96" s="41">
        <f>MAX(0,MIN(H96,I96-$C96))</f>
        <v>0</v>
      </c>
      <c r="K96" s="41">
        <f>N95*(1+L$4/12)</f>
        <v>0</v>
      </c>
      <c r="L96" s="41">
        <f>MAX(0,K96-M$4)</f>
        <v>0</v>
      </c>
      <c r="M96" s="41">
        <f>I96+L96</f>
        <v>0</v>
      </c>
      <c r="N96" s="41">
        <f>MAX(0,MIN(L96,M96-$C96))</f>
        <v>0</v>
      </c>
      <c r="O96" s="41">
        <f>R95*(1+P$4/12)</f>
        <v>0</v>
      </c>
      <c r="P96" s="41">
        <f>MAX(0,O96-Q$4)</f>
        <v>0</v>
      </c>
      <c r="Q96" s="41">
        <f>M96+P96</f>
        <v>0</v>
      </c>
      <c r="R96" s="41">
        <f>MAX(0,MIN(P96,Q96-$C96))</f>
        <v>0</v>
      </c>
      <c r="S96" s="41">
        <f>V95*(1+T$4/12)</f>
        <v>0</v>
      </c>
      <c r="T96" s="41">
        <f>MAX(0,S96-U$4)</f>
        <v>0</v>
      </c>
      <c r="U96" s="41">
        <f>Q96+T96</f>
        <v>0</v>
      </c>
      <c r="V96" s="41">
        <f>MAX(0,MIN(T96,U96-$C96))</f>
        <v>0</v>
      </c>
      <c r="W96" s="41">
        <f>Z95*(1+X$4/12)</f>
        <v>0</v>
      </c>
      <c r="X96" s="41">
        <f>MAX(0,W96-Y$4)</f>
        <v>0</v>
      </c>
      <c r="Y96" s="41">
        <f>U96+X96</f>
        <v>0</v>
      </c>
      <c r="Z96" s="41">
        <f>MAX(0,MIN(X96,Y96-$C96))</f>
        <v>0</v>
      </c>
      <c r="AA96" s="41">
        <f>AD95*(1+AB$4/12)</f>
        <v>0</v>
      </c>
      <c r="AB96" s="41">
        <f>MAX(0,AA96-AC$4)</f>
        <v>0</v>
      </c>
      <c r="AC96" s="41">
        <f>Y96+AB96</f>
        <v>0</v>
      </c>
      <c r="AD96" s="41">
        <f>MAX(0,MIN(AB96,AC96-$C96))</f>
        <v>0</v>
      </c>
      <c r="AE96" s="41">
        <f>AH95*(1+AF$4/12)</f>
        <v>0</v>
      </c>
      <c r="AF96" s="41">
        <f>MAX(0,AE96-AG$4)</f>
        <v>0</v>
      </c>
      <c r="AG96" s="41">
        <f>AC96+AF96</f>
        <v>0</v>
      </c>
      <c r="AH96" s="41">
        <f>MAX(0,MIN(AF96,AG96-$C96))</f>
        <v>0</v>
      </c>
      <c r="AI96" s="41">
        <f>AL95*(1+AJ$4/12)</f>
        <v>0</v>
      </c>
      <c r="AJ96" s="41">
        <f>MAX(0,AI96-AK$4)</f>
        <v>0</v>
      </c>
      <c r="AK96" s="41">
        <f>AG96+AJ96</f>
        <v>0</v>
      </c>
      <c r="AL96" s="41">
        <f>MAX(0,MIN(AJ96,AK96-$C96))</f>
        <v>0</v>
      </c>
      <c r="AM96" s="41">
        <f>AP95*(1+AN$4/12)</f>
        <v>0</v>
      </c>
      <c r="AN96" s="41">
        <f>MAX(0,AM96-AO$4)</f>
        <v>0</v>
      </c>
      <c r="AO96" s="41">
        <f>AK96+AN96</f>
        <v>0</v>
      </c>
      <c r="AP96" s="41">
        <f>MAX(0,MIN(AN96,AO96-$C96))</f>
        <v>0</v>
      </c>
      <c r="AQ96" s="41">
        <f>AT95*(1+AR$4/12)</f>
        <v>0</v>
      </c>
      <c r="AR96" s="41">
        <f>MAX(0,AQ96-AS$4)</f>
        <v>0</v>
      </c>
      <c r="AS96" s="41">
        <f>AO96+AR96</f>
        <v>0</v>
      </c>
      <c r="AT96" s="41">
        <f>MAX(0,MIN(AR96,AS96-$C96))</f>
        <v>0</v>
      </c>
    </row>
    <row r="97">
      <c r="A97" s="40" t="n">
        <v>91</v>
      </c>
      <c r="B97" s="40" t="str">
        <f>CHOOSE(MONTH(EDATE('4 Дългове'!$D$20,A97-1)),"януари","февруари","март","април","май","юни","юли","август","септември","октомври","ноември","декември")&amp;" "&amp;YEAR(EDATE('4 Дългове'!$D$20,A97-1))&amp;" г."</f>
        <v>май 2034 г.</v>
      </c>
      <c r="C97" s="41">
        <f>$C$4-(G97+K97+O97+S97+W97+AA97+AE97+AI97+AM97+AQ97)+(H97+L97+P97+T97+X97+AB97+AF97+AJ97+AN97+AR97)</f>
        <v>470</v>
      </c>
      <c r="D97" s="41">
        <f>(G97+K97+O97+S97+W97+AA97+AE97+AI97+AM97+AQ97)-(J96+N96+R96+V96+Z96+AD96+AH96+AL96+AP96+AT96)</f>
        <v>0</v>
      </c>
      <c r="E97" s="41">
        <f>J97+N97+R97+V97+Z97+AD97+AH97+AL97+AP97+AT97</f>
        <v>0</v>
      </c>
      <c r="F97" s="40" t="str">
        <f>IF(AND(E97&lt;0.005,E96&gt;=0.005),A97,"")</f>
        <v/>
      </c>
      <c r="G97" s="41">
        <f>J96*(1+H$4/12)</f>
        <v>0</v>
      </c>
      <c r="H97" s="41">
        <f>MAX(0,G97-I$4)</f>
        <v>0</v>
      </c>
      <c r="I97" s="41">
        <f>H97</f>
        <v>0</v>
      </c>
      <c r="J97" s="41">
        <f>MAX(0,MIN(H97,I97-$C97))</f>
        <v>0</v>
      </c>
      <c r="K97" s="41">
        <f>N96*(1+L$4/12)</f>
        <v>0</v>
      </c>
      <c r="L97" s="41">
        <f>MAX(0,K97-M$4)</f>
        <v>0</v>
      </c>
      <c r="M97" s="41">
        <f>I97+L97</f>
        <v>0</v>
      </c>
      <c r="N97" s="41">
        <f>MAX(0,MIN(L97,M97-$C97))</f>
        <v>0</v>
      </c>
      <c r="O97" s="41">
        <f>R96*(1+P$4/12)</f>
        <v>0</v>
      </c>
      <c r="P97" s="41">
        <f>MAX(0,O97-Q$4)</f>
        <v>0</v>
      </c>
      <c r="Q97" s="41">
        <f>M97+P97</f>
        <v>0</v>
      </c>
      <c r="R97" s="41">
        <f>MAX(0,MIN(P97,Q97-$C97))</f>
        <v>0</v>
      </c>
      <c r="S97" s="41">
        <f>V96*(1+T$4/12)</f>
        <v>0</v>
      </c>
      <c r="T97" s="41">
        <f>MAX(0,S97-U$4)</f>
        <v>0</v>
      </c>
      <c r="U97" s="41">
        <f>Q97+T97</f>
        <v>0</v>
      </c>
      <c r="V97" s="41">
        <f>MAX(0,MIN(T97,U97-$C97))</f>
        <v>0</v>
      </c>
      <c r="W97" s="41">
        <f>Z96*(1+X$4/12)</f>
        <v>0</v>
      </c>
      <c r="X97" s="41">
        <f>MAX(0,W97-Y$4)</f>
        <v>0</v>
      </c>
      <c r="Y97" s="41">
        <f>U97+X97</f>
        <v>0</v>
      </c>
      <c r="Z97" s="41">
        <f>MAX(0,MIN(X97,Y97-$C97))</f>
        <v>0</v>
      </c>
      <c r="AA97" s="41">
        <f>AD96*(1+AB$4/12)</f>
        <v>0</v>
      </c>
      <c r="AB97" s="41">
        <f>MAX(0,AA97-AC$4)</f>
        <v>0</v>
      </c>
      <c r="AC97" s="41">
        <f>Y97+AB97</f>
        <v>0</v>
      </c>
      <c r="AD97" s="41">
        <f>MAX(0,MIN(AB97,AC97-$C97))</f>
        <v>0</v>
      </c>
      <c r="AE97" s="41">
        <f>AH96*(1+AF$4/12)</f>
        <v>0</v>
      </c>
      <c r="AF97" s="41">
        <f>MAX(0,AE97-AG$4)</f>
        <v>0</v>
      </c>
      <c r="AG97" s="41">
        <f>AC97+AF97</f>
        <v>0</v>
      </c>
      <c r="AH97" s="41">
        <f>MAX(0,MIN(AF97,AG97-$C97))</f>
        <v>0</v>
      </c>
      <c r="AI97" s="41">
        <f>AL96*(1+AJ$4/12)</f>
        <v>0</v>
      </c>
      <c r="AJ97" s="41">
        <f>MAX(0,AI97-AK$4)</f>
        <v>0</v>
      </c>
      <c r="AK97" s="41">
        <f>AG97+AJ97</f>
        <v>0</v>
      </c>
      <c r="AL97" s="41">
        <f>MAX(0,MIN(AJ97,AK97-$C97))</f>
        <v>0</v>
      </c>
      <c r="AM97" s="41">
        <f>AP96*(1+AN$4/12)</f>
        <v>0</v>
      </c>
      <c r="AN97" s="41">
        <f>MAX(0,AM97-AO$4)</f>
        <v>0</v>
      </c>
      <c r="AO97" s="41">
        <f>AK97+AN97</f>
        <v>0</v>
      </c>
      <c r="AP97" s="41">
        <f>MAX(0,MIN(AN97,AO97-$C97))</f>
        <v>0</v>
      </c>
      <c r="AQ97" s="41">
        <f>AT96*(1+AR$4/12)</f>
        <v>0</v>
      </c>
      <c r="AR97" s="41">
        <f>MAX(0,AQ97-AS$4)</f>
        <v>0</v>
      </c>
      <c r="AS97" s="41">
        <f>AO97+AR97</f>
        <v>0</v>
      </c>
      <c r="AT97" s="41">
        <f>MAX(0,MIN(AR97,AS97-$C97))</f>
        <v>0</v>
      </c>
    </row>
    <row r="98">
      <c r="A98" s="40" t="n">
        <v>92</v>
      </c>
      <c r="B98" s="40" t="str">
        <f>CHOOSE(MONTH(EDATE('4 Дългове'!$D$20,A98-1)),"януари","февруари","март","април","май","юни","юли","август","септември","октомври","ноември","декември")&amp;" "&amp;YEAR(EDATE('4 Дългове'!$D$20,A98-1))&amp;" г."</f>
        <v>юни 2034 г.</v>
      </c>
      <c r="C98" s="41">
        <f>$C$4-(G98+K98+O98+S98+W98+AA98+AE98+AI98+AM98+AQ98)+(H98+L98+P98+T98+X98+AB98+AF98+AJ98+AN98+AR98)</f>
        <v>470</v>
      </c>
      <c r="D98" s="41">
        <f>(G98+K98+O98+S98+W98+AA98+AE98+AI98+AM98+AQ98)-(J97+N97+R97+V97+Z97+AD97+AH97+AL97+AP97+AT97)</f>
        <v>0</v>
      </c>
      <c r="E98" s="41">
        <f>J98+N98+R98+V98+Z98+AD98+AH98+AL98+AP98+AT98</f>
        <v>0</v>
      </c>
      <c r="F98" s="40" t="str">
        <f>IF(AND(E98&lt;0.005,E97&gt;=0.005),A98,"")</f>
        <v/>
      </c>
      <c r="G98" s="41">
        <f>J97*(1+H$4/12)</f>
        <v>0</v>
      </c>
      <c r="H98" s="41">
        <f>MAX(0,G98-I$4)</f>
        <v>0</v>
      </c>
      <c r="I98" s="41">
        <f>H98</f>
        <v>0</v>
      </c>
      <c r="J98" s="41">
        <f>MAX(0,MIN(H98,I98-$C98))</f>
        <v>0</v>
      </c>
      <c r="K98" s="41">
        <f>N97*(1+L$4/12)</f>
        <v>0</v>
      </c>
      <c r="L98" s="41">
        <f>MAX(0,K98-M$4)</f>
        <v>0</v>
      </c>
      <c r="M98" s="41">
        <f>I98+L98</f>
        <v>0</v>
      </c>
      <c r="N98" s="41">
        <f>MAX(0,MIN(L98,M98-$C98))</f>
        <v>0</v>
      </c>
      <c r="O98" s="41">
        <f>R97*(1+P$4/12)</f>
        <v>0</v>
      </c>
      <c r="P98" s="41">
        <f>MAX(0,O98-Q$4)</f>
        <v>0</v>
      </c>
      <c r="Q98" s="41">
        <f>M98+P98</f>
        <v>0</v>
      </c>
      <c r="R98" s="41">
        <f>MAX(0,MIN(P98,Q98-$C98))</f>
        <v>0</v>
      </c>
      <c r="S98" s="41">
        <f>V97*(1+T$4/12)</f>
        <v>0</v>
      </c>
      <c r="T98" s="41">
        <f>MAX(0,S98-U$4)</f>
        <v>0</v>
      </c>
      <c r="U98" s="41">
        <f>Q98+T98</f>
        <v>0</v>
      </c>
      <c r="V98" s="41">
        <f>MAX(0,MIN(T98,U98-$C98))</f>
        <v>0</v>
      </c>
      <c r="W98" s="41">
        <f>Z97*(1+X$4/12)</f>
        <v>0</v>
      </c>
      <c r="X98" s="41">
        <f>MAX(0,W98-Y$4)</f>
        <v>0</v>
      </c>
      <c r="Y98" s="41">
        <f>U98+X98</f>
        <v>0</v>
      </c>
      <c r="Z98" s="41">
        <f>MAX(0,MIN(X98,Y98-$C98))</f>
        <v>0</v>
      </c>
      <c r="AA98" s="41">
        <f>AD97*(1+AB$4/12)</f>
        <v>0</v>
      </c>
      <c r="AB98" s="41">
        <f>MAX(0,AA98-AC$4)</f>
        <v>0</v>
      </c>
      <c r="AC98" s="41">
        <f>Y98+AB98</f>
        <v>0</v>
      </c>
      <c r="AD98" s="41">
        <f>MAX(0,MIN(AB98,AC98-$C98))</f>
        <v>0</v>
      </c>
      <c r="AE98" s="41">
        <f>AH97*(1+AF$4/12)</f>
        <v>0</v>
      </c>
      <c r="AF98" s="41">
        <f>MAX(0,AE98-AG$4)</f>
        <v>0</v>
      </c>
      <c r="AG98" s="41">
        <f>AC98+AF98</f>
        <v>0</v>
      </c>
      <c r="AH98" s="41">
        <f>MAX(0,MIN(AF98,AG98-$C98))</f>
        <v>0</v>
      </c>
      <c r="AI98" s="41">
        <f>AL97*(1+AJ$4/12)</f>
        <v>0</v>
      </c>
      <c r="AJ98" s="41">
        <f>MAX(0,AI98-AK$4)</f>
        <v>0</v>
      </c>
      <c r="AK98" s="41">
        <f>AG98+AJ98</f>
        <v>0</v>
      </c>
      <c r="AL98" s="41">
        <f>MAX(0,MIN(AJ98,AK98-$C98))</f>
        <v>0</v>
      </c>
      <c r="AM98" s="41">
        <f>AP97*(1+AN$4/12)</f>
        <v>0</v>
      </c>
      <c r="AN98" s="41">
        <f>MAX(0,AM98-AO$4)</f>
        <v>0</v>
      </c>
      <c r="AO98" s="41">
        <f>AK98+AN98</f>
        <v>0</v>
      </c>
      <c r="AP98" s="41">
        <f>MAX(0,MIN(AN98,AO98-$C98))</f>
        <v>0</v>
      </c>
      <c r="AQ98" s="41">
        <f>AT97*(1+AR$4/12)</f>
        <v>0</v>
      </c>
      <c r="AR98" s="41">
        <f>MAX(0,AQ98-AS$4)</f>
        <v>0</v>
      </c>
      <c r="AS98" s="41">
        <f>AO98+AR98</f>
        <v>0</v>
      </c>
      <c r="AT98" s="41">
        <f>MAX(0,MIN(AR98,AS98-$C98))</f>
        <v>0</v>
      </c>
    </row>
    <row r="99">
      <c r="A99" s="40" t="n">
        <v>93</v>
      </c>
      <c r="B99" s="40" t="str">
        <f>CHOOSE(MONTH(EDATE('4 Дългове'!$D$20,A99-1)),"януари","февруари","март","април","май","юни","юли","август","септември","октомври","ноември","декември")&amp;" "&amp;YEAR(EDATE('4 Дългове'!$D$20,A99-1))&amp;" г."</f>
        <v>юли 2034 г.</v>
      </c>
      <c r="C99" s="41">
        <f>$C$4-(G99+K99+O99+S99+W99+AA99+AE99+AI99+AM99+AQ99)+(H99+L99+P99+T99+X99+AB99+AF99+AJ99+AN99+AR99)</f>
        <v>470</v>
      </c>
      <c r="D99" s="41">
        <f>(G99+K99+O99+S99+W99+AA99+AE99+AI99+AM99+AQ99)-(J98+N98+R98+V98+Z98+AD98+AH98+AL98+AP98+AT98)</f>
        <v>0</v>
      </c>
      <c r="E99" s="41">
        <f>J99+N99+R99+V99+Z99+AD99+AH99+AL99+AP99+AT99</f>
        <v>0</v>
      </c>
      <c r="F99" s="40" t="str">
        <f>IF(AND(E99&lt;0.005,E98&gt;=0.005),A99,"")</f>
        <v/>
      </c>
      <c r="G99" s="41">
        <f>J98*(1+H$4/12)</f>
        <v>0</v>
      </c>
      <c r="H99" s="41">
        <f>MAX(0,G99-I$4)</f>
        <v>0</v>
      </c>
      <c r="I99" s="41">
        <f>H99</f>
        <v>0</v>
      </c>
      <c r="J99" s="41">
        <f>MAX(0,MIN(H99,I99-$C99))</f>
        <v>0</v>
      </c>
      <c r="K99" s="41">
        <f>N98*(1+L$4/12)</f>
        <v>0</v>
      </c>
      <c r="L99" s="41">
        <f>MAX(0,K99-M$4)</f>
        <v>0</v>
      </c>
      <c r="M99" s="41">
        <f>I99+L99</f>
        <v>0</v>
      </c>
      <c r="N99" s="41">
        <f>MAX(0,MIN(L99,M99-$C99))</f>
        <v>0</v>
      </c>
      <c r="O99" s="41">
        <f>R98*(1+P$4/12)</f>
        <v>0</v>
      </c>
      <c r="P99" s="41">
        <f>MAX(0,O99-Q$4)</f>
        <v>0</v>
      </c>
      <c r="Q99" s="41">
        <f>M99+P99</f>
        <v>0</v>
      </c>
      <c r="R99" s="41">
        <f>MAX(0,MIN(P99,Q99-$C99))</f>
        <v>0</v>
      </c>
      <c r="S99" s="41">
        <f>V98*(1+T$4/12)</f>
        <v>0</v>
      </c>
      <c r="T99" s="41">
        <f>MAX(0,S99-U$4)</f>
        <v>0</v>
      </c>
      <c r="U99" s="41">
        <f>Q99+T99</f>
        <v>0</v>
      </c>
      <c r="V99" s="41">
        <f>MAX(0,MIN(T99,U99-$C99))</f>
        <v>0</v>
      </c>
      <c r="W99" s="41">
        <f>Z98*(1+X$4/12)</f>
        <v>0</v>
      </c>
      <c r="X99" s="41">
        <f>MAX(0,W99-Y$4)</f>
        <v>0</v>
      </c>
      <c r="Y99" s="41">
        <f>U99+X99</f>
        <v>0</v>
      </c>
      <c r="Z99" s="41">
        <f>MAX(0,MIN(X99,Y99-$C99))</f>
        <v>0</v>
      </c>
      <c r="AA99" s="41">
        <f>AD98*(1+AB$4/12)</f>
        <v>0</v>
      </c>
      <c r="AB99" s="41">
        <f>MAX(0,AA99-AC$4)</f>
        <v>0</v>
      </c>
      <c r="AC99" s="41">
        <f>Y99+AB99</f>
        <v>0</v>
      </c>
      <c r="AD99" s="41">
        <f>MAX(0,MIN(AB99,AC99-$C99))</f>
        <v>0</v>
      </c>
      <c r="AE99" s="41">
        <f>AH98*(1+AF$4/12)</f>
        <v>0</v>
      </c>
      <c r="AF99" s="41">
        <f>MAX(0,AE99-AG$4)</f>
        <v>0</v>
      </c>
      <c r="AG99" s="41">
        <f>AC99+AF99</f>
        <v>0</v>
      </c>
      <c r="AH99" s="41">
        <f>MAX(0,MIN(AF99,AG99-$C99))</f>
        <v>0</v>
      </c>
      <c r="AI99" s="41">
        <f>AL98*(1+AJ$4/12)</f>
        <v>0</v>
      </c>
      <c r="AJ99" s="41">
        <f>MAX(0,AI99-AK$4)</f>
        <v>0</v>
      </c>
      <c r="AK99" s="41">
        <f>AG99+AJ99</f>
        <v>0</v>
      </c>
      <c r="AL99" s="41">
        <f>MAX(0,MIN(AJ99,AK99-$C99))</f>
        <v>0</v>
      </c>
      <c r="AM99" s="41">
        <f>AP98*(1+AN$4/12)</f>
        <v>0</v>
      </c>
      <c r="AN99" s="41">
        <f>MAX(0,AM99-AO$4)</f>
        <v>0</v>
      </c>
      <c r="AO99" s="41">
        <f>AK99+AN99</f>
        <v>0</v>
      </c>
      <c r="AP99" s="41">
        <f>MAX(0,MIN(AN99,AO99-$C99))</f>
        <v>0</v>
      </c>
      <c r="AQ99" s="41">
        <f>AT98*(1+AR$4/12)</f>
        <v>0</v>
      </c>
      <c r="AR99" s="41">
        <f>MAX(0,AQ99-AS$4)</f>
        <v>0</v>
      </c>
      <c r="AS99" s="41">
        <f>AO99+AR99</f>
        <v>0</v>
      </c>
      <c r="AT99" s="41">
        <f>MAX(0,MIN(AR99,AS99-$C99))</f>
        <v>0</v>
      </c>
    </row>
    <row r="100">
      <c r="A100" s="40" t="n">
        <v>94</v>
      </c>
      <c r="B100" s="40" t="str">
        <f>CHOOSE(MONTH(EDATE('4 Дългове'!$D$20,A100-1)),"януари","февруари","март","април","май","юни","юли","август","септември","октомври","ноември","декември")&amp;" "&amp;YEAR(EDATE('4 Дългове'!$D$20,A100-1))&amp;" г."</f>
        <v>август 2034 г.</v>
      </c>
      <c r="C100" s="41">
        <f>$C$4-(G100+K100+O100+S100+W100+AA100+AE100+AI100+AM100+AQ100)+(H100+L100+P100+T100+X100+AB100+AF100+AJ100+AN100+AR100)</f>
        <v>470</v>
      </c>
      <c r="D100" s="41">
        <f>(G100+K100+O100+S100+W100+AA100+AE100+AI100+AM100+AQ100)-(J99+N99+R99+V99+Z99+AD99+AH99+AL99+AP99+AT99)</f>
        <v>0</v>
      </c>
      <c r="E100" s="41">
        <f>J100+N100+R100+V100+Z100+AD100+AH100+AL100+AP100+AT100</f>
        <v>0</v>
      </c>
      <c r="F100" s="40" t="str">
        <f>IF(AND(E100&lt;0.005,E99&gt;=0.005),A100,"")</f>
        <v/>
      </c>
      <c r="G100" s="41">
        <f>J99*(1+H$4/12)</f>
        <v>0</v>
      </c>
      <c r="H100" s="41">
        <f>MAX(0,G100-I$4)</f>
        <v>0</v>
      </c>
      <c r="I100" s="41">
        <f>H100</f>
        <v>0</v>
      </c>
      <c r="J100" s="41">
        <f>MAX(0,MIN(H100,I100-$C100))</f>
        <v>0</v>
      </c>
      <c r="K100" s="41">
        <f>N99*(1+L$4/12)</f>
        <v>0</v>
      </c>
      <c r="L100" s="41">
        <f>MAX(0,K100-M$4)</f>
        <v>0</v>
      </c>
      <c r="M100" s="41">
        <f>I100+L100</f>
        <v>0</v>
      </c>
      <c r="N100" s="41">
        <f>MAX(0,MIN(L100,M100-$C100))</f>
        <v>0</v>
      </c>
      <c r="O100" s="41">
        <f>R99*(1+P$4/12)</f>
        <v>0</v>
      </c>
      <c r="P100" s="41">
        <f>MAX(0,O100-Q$4)</f>
        <v>0</v>
      </c>
      <c r="Q100" s="41">
        <f>M100+P100</f>
        <v>0</v>
      </c>
      <c r="R100" s="41">
        <f>MAX(0,MIN(P100,Q100-$C100))</f>
        <v>0</v>
      </c>
      <c r="S100" s="41">
        <f>V99*(1+T$4/12)</f>
        <v>0</v>
      </c>
      <c r="T100" s="41">
        <f>MAX(0,S100-U$4)</f>
        <v>0</v>
      </c>
      <c r="U100" s="41">
        <f>Q100+T100</f>
        <v>0</v>
      </c>
      <c r="V100" s="41">
        <f>MAX(0,MIN(T100,U100-$C100))</f>
        <v>0</v>
      </c>
      <c r="W100" s="41">
        <f>Z99*(1+X$4/12)</f>
        <v>0</v>
      </c>
      <c r="X100" s="41">
        <f>MAX(0,W100-Y$4)</f>
        <v>0</v>
      </c>
      <c r="Y100" s="41">
        <f>U100+X100</f>
        <v>0</v>
      </c>
      <c r="Z100" s="41">
        <f>MAX(0,MIN(X100,Y100-$C100))</f>
        <v>0</v>
      </c>
      <c r="AA100" s="41">
        <f>AD99*(1+AB$4/12)</f>
        <v>0</v>
      </c>
      <c r="AB100" s="41">
        <f>MAX(0,AA100-AC$4)</f>
        <v>0</v>
      </c>
      <c r="AC100" s="41">
        <f>Y100+AB100</f>
        <v>0</v>
      </c>
      <c r="AD100" s="41">
        <f>MAX(0,MIN(AB100,AC100-$C100))</f>
        <v>0</v>
      </c>
      <c r="AE100" s="41">
        <f>AH99*(1+AF$4/12)</f>
        <v>0</v>
      </c>
      <c r="AF100" s="41">
        <f>MAX(0,AE100-AG$4)</f>
        <v>0</v>
      </c>
      <c r="AG100" s="41">
        <f>AC100+AF100</f>
        <v>0</v>
      </c>
      <c r="AH100" s="41">
        <f>MAX(0,MIN(AF100,AG100-$C100))</f>
        <v>0</v>
      </c>
      <c r="AI100" s="41">
        <f>AL99*(1+AJ$4/12)</f>
        <v>0</v>
      </c>
      <c r="AJ100" s="41">
        <f>MAX(0,AI100-AK$4)</f>
        <v>0</v>
      </c>
      <c r="AK100" s="41">
        <f>AG100+AJ100</f>
        <v>0</v>
      </c>
      <c r="AL100" s="41">
        <f>MAX(0,MIN(AJ100,AK100-$C100))</f>
        <v>0</v>
      </c>
      <c r="AM100" s="41">
        <f>AP99*(1+AN$4/12)</f>
        <v>0</v>
      </c>
      <c r="AN100" s="41">
        <f>MAX(0,AM100-AO$4)</f>
        <v>0</v>
      </c>
      <c r="AO100" s="41">
        <f>AK100+AN100</f>
        <v>0</v>
      </c>
      <c r="AP100" s="41">
        <f>MAX(0,MIN(AN100,AO100-$C100))</f>
        <v>0</v>
      </c>
      <c r="AQ100" s="41">
        <f>AT99*(1+AR$4/12)</f>
        <v>0</v>
      </c>
      <c r="AR100" s="41">
        <f>MAX(0,AQ100-AS$4)</f>
        <v>0</v>
      </c>
      <c r="AS100" s="41">
        <f>AO100+AR100</f>
        <v>0</v>
      </c>
      <c r="AT100" s="41">
        <f>MAX(0,MIN(AR100,AS100-$C100))</f>
        <v>0</v>
      </c>
    </row>
    <row r="101">
      <c r="A101" s="40" t="n">
        <v>95</v>
      </c>
      <c r="B101" s="40" t="str">
        <f>CHOOSE(MONTH(EDATE('4 Дългове'!$D$20,A101-1)),"януари","февруари","март","април","май","юни","юли","август","септември","октомври","ноември","декември")&amp;" "&amp;YEAR(EDATE('4 Дългове'!$D$20,A101-1))&amp;" г."</f>
        <v>септември 2034 г.</v>
      </c>
      <c r="C101" s="41">
        <f>$C$4-(G101+K101+O101+S101+W101+AA101+AE101+AI101+AM101+AQ101)+(H101+L101+P101+T101+X101+AB101+AF101+AJ101+AN101+AR101)</f>
        <v>470</v>
      </c>
      <c r="D101" s="41">
        <f>(G101+K101+O101+S101+W101+AA101+AE101+AI101+AM101+AQ101)-(J100+N100+R100+V100+Z100+AD100+AH100+AL100+AP100+AT100)</f>
        <v>0</v>
      </c>
      <c r="E101" s="41">
        <f>J101+N101+R101+V101+Z101+AD101+AH101+AL101+AP101+AT101</f>
        <v>0</v>
      </c>
      <c r="F101" s="40" t="str">
        <f>IF(AND(E101&lt;0.005,E100&gt;=0.005),A101,"")</f>
        <v/>
      </c>
      <c r="G101" s="41">
        <f>J100*(1+H$4/12)</f>
        <v>0</v>
      </c>
      <c r="H101" s="41">
        <f>MAX(0,G101-I$4)</f>
        <v>0</v>
      </c>
      <c r="I101" s="41">
        <f>H101</f>
        <v>0</v>
      </c>
      <c r="J101" s="41">
        <f>MAX(0,MIN(H101,I101-$C101))</f>
        <v>0</v>
      </c>
      <c r="K101" s="41">
        <f>N100*(1+L$4/12)</f>
        <v>0</v>
      </c>
      <c r="L101" s="41">
        <f>MAX(0,K101-M$4)</f>
        <v>0</v>
      </c>
      <c r="M101" s="41">
        <f>I101+L101</f>
        <v>0</v>
      </c>
      <c r="N101" s="41">
        <f>MAX(0,MIN(L101,M101-$C101))</f>
        <v>0</v>
      </c>
      <c r="O101" s="41">
        <f>R100*(1+P$4/12)</f>
        <v>0</v>
      </c>
      <c r="P101" s="41">
        <f>MAX(0,O101-Q$4)</f>
        <v>0</v>
      </c>
      <c r="Q101" s="41">
        <f>M101+P101</f>
        <v>0</v>
      </c>
      <c r="R101" s="41">
        <f>MAX(0,MIN(P101,Q101-$C101))</f>
        <v>0</v>
      </c>
      <c r="S101" s="41">
        <f>V100*(1+T$4/12)</f>
        <v>0</v>
      </c>
      <c r="T101" s="41">
        <f>MAX(0,S101-U$4)</f>
        <v>0</v>
      </c>
      <c r="U101" s="41">
        <f>Q101+T101</f>
        <v>0</v>
      </c>
      <c r="V101" s="41">
        <f>MAX(0,MIN(T101,U101-$C101))</f>
        <v>0</v>
      </c>
      <c r="W101" s="41">
        <f>Z100*(1+X$4/12)</f>
        <v>0</v>
      </c>
      <c r="X101" s="41">
        <f>MAX(0,W101-Y$4)</f>
        <v>0</v>
      </c>
      <c r="Y101" s="41">
        <f>U101+X101</f>
        <v>0</v>
      </c>
      <c r="Z101" s="41">
        <f>MAX(0,MIN(X101,Y101-$C101))</f>
        <v>0</v>
      </c>
      <c r="AA101" s="41">
        <f>AD100*(1+AB$4/12)</f>
        <v>0</v>
      </c>
      <c r="AB101" s="41">
        <f>MAX(0,AA101-AC$4)</f>
        <v>0</v>
      </c>
      <c r="AC101" s="41">
        <f>Y101+AB101</f>
        <v>0</v>
      </c>
      <c r="AD101" s="41">
        <f>MAX(0,MIN(AB101,AC101-$C101))</f>
        <v>0</v>
      </c>
      <c r="AE101" s="41">
        <f>AH100*(1+AF$4/12)</f>
        <v>0</v>
      </c>
      <c r="AF101" s="41">
        <f>MAX(0,AE101-AG$4)</f>
        <v>0</v>
      </c>
      <c r="AG101" s="41">
        <f>AC101+AF101</f>
        <v>0</v>
      </c>
      <c r="AH101" s="41">
        <f>MAX(0,MIN(AF101,AG101-$C101))</f>
        <v>0</v>
      </c>
      <c r="AI101" s="41">
        <f>AL100*(1+AJ$4/12)</f>
        <v>0</v>
      </c>
      <c r="AJ101" s="41">
        <f>MAX(0,AI101-AK$4)</f>
        <v>0</v>
      </c>
      <c r="AK101" s="41">
        <f>AG101+AJ101</f>
        <v>0</v>
      </c>
      <c r="AL101" s="41">
        <f>MAX(0,MIN(AJ101,AK101-$C101))</f>
        <v>0</v>
      </c>
      <c r="AM101" s="41">
        <f>AP100*(1+AN$4/12)</f>
        <v>0</v>
      </c>
      <c r="AN101" s="41">
        <f>MAX(0,AM101-AO$4)</f>
        <v>0</v>
      </c>
      <c r="AO101" s="41">
        <f>AK101+AN101</f>
        <v>0</v>
      </c>
      <c r="AP101" s="41">
        <f>MAX(0,MIN(AN101,AO101-$C101))</f>
        <v>0</v>
      </c>
      <c r="AQ101" s="41">
        <f>AT100*(1+AR$4/12)</f>
        <v>0</v>
      </c>
      <c r="AR101" s="41">
        <f>MAX(0,AQ101-AS$4)</f>
        <v>0</v>
      </c>
      <c r="AS101" s="41">
        <f>AO101+AR101</f>
        <v>0</v>
      </c>
      <c r="AT101" s="41">
        <f>MAX(0,MIN(AR101,AS101-$C101))</f>
        <v>0</v>
      </c>
    </row>
    <row r="102">
      <c r="A102" s="40" t="n">
        <v>96</v>
      </c>
      <c r="B102" s="40" t="str">
        <f>CHOOSE(MONTH(EDATE('4 Дългове'!$D$20,A102-1)),"януари","февруари","март","април","май","юни","юли","август","септември","октомври","ноември","декември")&amp;" "&amp;YEAR(EDATE('4 Дългове'!$D$20,A102-1))&amp;" г."</f>
        <v>октомври 2034 г.</v>
      </c>
      <c r="C102" s="41">
        <f>$C$4-(G102+K102+O102+S102+W102+AA102+AE102+AI102+AM102+AQ102)+(H102+L102+P102+T102+X102+AB102+AF102+AJ102+AN102+AR102)</f>
        <v>470</v>
      </c>
      <c r="D102" s="41">
        <f>(G102+K102+O102+S102+W102+AA102+AE102+AI102+AM102+AQ102)-(J101+N101+R101+V101+Z101+AD101+AH101+AL101+AP101+AT101)</f>
        <v>0</v>
      </c>
      <c r="E102" s="41">
        <f>J102+N102+R102+V102+Z102+AD102+AH102+AL102+AP102+AT102</f>
        <v>0</v>
      </c>
      <c r="F102" s="40" t="str">
        <f>IF(AND(E102&lt;0.005,E101&gt;=0.005),A102,"")</f>
        <v/>
      </c>
      <c r="G102" s="41">
        <f>J101*(1+H$4/12)</f>
        <v>0</v>
      </c>
      <c r="H102" s="41">
        <f>MAX(0,G102-I$4)</f>
        <v>0</v>
      </c>
      <c r="I102" s="41">
        <f>H102</f>
        <v>0</v>
      </c>
      <c r="J102" s="41">
        <f>MAX(0,MIN(H102,I102-$C102))</f>
        <v>0</v>
      </c>
      <c r="K102" s="41">
        <f>N101*(1+L$4/12)</f>
        <v>0</v>
      </c>
      <c r="L102" s="41">
        <f>MAX(0,K102-M$4)</f>
        <v>0</v>
      </c>
      <c r="M102" s="41">
        <f>I102+L102</f>
        <v>0</v>
      </c>
      <c r="N102" s="41">
        <f>MAX(0,MIN(L102,M102-$C102))</f>
        <v>0</v>
      </c>
      <c r="O102" s="41">
        <f>R101*(1+P$4/12)</f>
        <v>0</v>
      </c>
      <c r="P102" s="41">
        <f>MAX(0,O102-Q$4)</f>
        <v>0</v>
      </c>
      <c r="Q102" s="41">
        <f>M102+P102</f>
        <v>0</v>
      </c>
      <c r="R102" s="41">
        <f>MAX(0,MIN(P102,Q102-$C102))</f>
        <v>0</v>
      </c>
      <c r="S102" s="41">
        <f>V101*(1+T$4/12)</f>
        <v>0</v>
      </c>
      <c r="T102" s="41">
        <f>MAX(0,S102-U$4)</f>
        <v>0</v>
      </c>
      <c r="U102" s="41">
        <f>Q102+T102</f>
        <v>0</v>
      </c>
      <c r="V102" s="41">
        <f>MAX(0,MIN(T102,U102-$C102))</f>
        <v>0</v>
      </c>
      <c r="W102" s="41">
        <f>Z101*(1+X$4/12)</f>
        <v>0</v>
      </c>
      <c r="X102" s="41">
        <f>MAX(0,W102-Y$4)</f>
        <v>0</v>
      </c>
      <c r="Y102" s="41">
        <f>U102+X102</f>
        <v>0</v>
      </c>
      <c r="Z102" s="41">
        <f>MAX(0,MIN(X102,Y102-$C102))</f>
        <v>0</v>
      </c>
      <c r="AA102" s="41">
        <f>AD101*(1+AB$4/12)</f>
        <v>0</v>
      </c>
      <c r="AB102" s="41">
        <f>MAX(0,AA102-AC$4)</f>
        <v>0</v>
      </c>
      <c r="AC102" s="41">
        <f>Y102+AB102</f>
        <v>0</v>
      </c>
      <c r="AD102" s="41">
        <f>MAX(0,MIN(AB102,AC102-$C102))</f>
        <v>0</v>
      </c>
      <c r="AE102" s="41">
        <f>AH101*(1+AF$4/12)</f>
        <v>0</v>
      </c>
      <c r="AF102" s="41">
        <f>MAX(0,AE102-AG$4)</f>
        <v>0</v>
      </c>
      <c r="AG102" s="41">
        <f>AC102+AF102</f>
        <v>0</v>
      </c>
      <c r="AH102" s="41">
        <f>MAX(0,MIN(AF102,AG102-$C102))</f>
        <v>0</v>
      </c>
      <c r="AI102" s="41">
        <f>AL101*(1+AJ$4/12)</f>
        <v>0</v>
      </c>
      <c r="AJ102" s="41">
        <f>MAX(0,AI102-AK$4)</f>
        <v>0</v>
      </c>
      <c r="AK102" s="41">
        <f>AG102+AJ102</f>
        <v>0</v>
      </c>
      <c r="AL102" s="41">
        <f>MAX(0,MIN(AJ102,AK102-$C102))</f>
        <v>0</v>
      </c>
      <c r="AM102" s="41">
        <f>AP101*(1+AN$4/12)</f>
        <v>0</v>
      </c>
      <c r="AN102" s="41">
        <f>MAX(0,AM102-AO$4)</f>
        <v>0</v>
      </c>
      <c r="AO102" s="41">
        <f>AK102+AN102</f>
        <v>0</v>
      </c>
      <c r="AP102" s="41">
        <f>MAX(0,MIN(AN102,AO102-$C102))</f>
        <v>0</v>
      </c>
      <c r="AQ102" s="41">
        <f>AT101*(1+AR$4/12)</f>
        <v>0</v>
      </c>
      <c r="AR102" s="41">
        <f>MAX(0,AQ102-AS$4)</f>
        <v>0</v>
      </c>
      <c r="AS102" s="41">
        <f>AO102+AR102</f>
        <v>0</v>
      </c>
      <c r="AT102" s="41">
        <f>MAX(0,MIN(AR102,AS102-$C102))</f>
        <v>0</v>
      </c>
    </row>
    <row r="103">
      <c r="A103" s="40" t="n">
        <v>97</v>
      </c>
      <c r="B103" s="40" t="str">
        <f>CHOOSE(MONTH(EDATE('4 Дългове'!$D$20,A103-1)),"януари","февруари","март","април","май","юни","юли","август","септември","октомври","ноември","декември")&amp;" "&amp;YEAR(EDATE('4 Дългове'!$D$20,A103-1))&amp;" г."</f>
        <v>ноември 2034 г.</v>
      </c>
      <c r="C103" s="41">
        <f>$C$4-(G103+K103+O103+S103+W103+AA103+AE103+AI103+AM103+AQ103)+(H103+L103+P103+T103+X103+AB103+AF103+AJ103+AN103+AR103)</f>
        <v>470</v>
      </c>
      <c r="D103" s="41">
        <f>(G103+K103+O103+S103+W103+AA103+AE103+AI103+AM103+AQ103)-(J102+N102+R102+V102+Z102+AD102+AH102+AL102+AP102+AT102)</f>
        <v>0</v>
      </c>
      <c r="E103" s="41">
        <f>J103+N103+R103+V103+Z103+AD103+AH103+AL103+AP103+AT103</f>
        <v>0</v>
      </c>
      <c r="F103" s="40" t="str">
        <f>IF(AND(E103&lt;0.005,E102&gt;=0.005),A103,"")</f>
        <v/>
      </c>
      <c r="G103" s="41">
        <f>J102*(1+H$4/12)</f>
        <v>0</v>
      </c>
      <c r="H103" s="41">
        <f>MAX(0,G103-I$4)</f>
        <v>0</v>
      </c>
      <c r="I103" s="41">
        <f>H103</f>
        <v>0</v>
      </c>
      <c r="J103" s="41">
        <f>MAX(0,MIN(H103,I103-$C103))</f>
        <v>0</v>
      </c>
      <c r="K103" s="41">
        <f>N102*(1+L$4/12)</f>
        <v>0</v>
      </c>
      <c r="L103" s="41">
        <f>MAX(0,K103-M$4)</f>
        <v>0</v>
      </c>
      <c r="M103" s="41">
        <f>I103+L103</f>
        <v>0</v>
      </c>
      <c r="N103" s="41">
        <f>MAX(0,MIN(L103,M103-$C103))</f>
        <v>0</v>
      </c>
      <c r="O103" s="41">
        <f>R102*(1+P$4/12)</f>
        <v>0</v>
      </c>
      <c r="P103" s="41">
        <f>MAX(0,O103-Q$4)</f>
        <v>0</v>
      </c>
      <c r="Q103" s="41">
        <f>M103+P103</f>
        <v>0</v>
      </c>
      <c r="R103" s="41">
        <f>MAX(0,MIN(P103,Q103-$C103))</f>
        <v>0</v>
      </c>
      <c r="S103" s="41">
        <f>V102*(1+T$4/12)</f>
        <v>0</v>
      </c>
      <c r="T103" s="41">
        <f>MAX(0,S103-U$4)</f>
        <v>0</v>
      </c>
      <c r="U103" s="41">
        <f>Q103+T103</f>
        <v>0</v>
      </c>
      <c r="V103" s="41">
        <f>MAX(0,MIN(T103,U103-$C103))</f>
        <v>0</v>
      </c>
      <c r="W103" s="41">
        <f>Z102*(1+X$4/12)</f>
        <v>0</v>
      </c>
      <c r="X103" s="41">
        <f>MAX(0,W103-Y$4)</f>
        <v>0</v>
      </c>
      <c r="Y103" s="41">
        <f>U103+X103</f>
        <v>0</v>
      </c>
      <c r="Z103" s="41">
        <f>MAX(0,MIN(X103,Y103-$C103))</f>
        <v>0</v>
      </c>
      <c r="AA103" s="41">
        <f>AD102*(1+AB$4/12)</f>
        <v>0</v>
      </c>
      <c r="AB103" s="41">
        <f>MAX(0,AA103-AC$4)</f>
        <v>0</v>
      </c>
      <c r="AC103" s="41">
        <f>Y103+AB103</f>
        <v>0</v>
      </c>
      <c r="AD103" s="41">
        <f>MAX(0,MIN(AB103,AC103-$C103))</f>
        <v>0</v>
      </c>
      <c r="AE103" s="41">
        <f>AH102*(1+AF$4/12)</f>
        <v>0</v>
      </c>
      <c r="AF103" s="41">
        <f>MAX(0,AE103-AG$4)</f>
        <v>0</v>
      </c>
      <c r="AG103" s="41">
        <f>AC103+AF103</f>
        <v>0</v>
      </c>
      <c r="AH103" s="41">
        <f>MAX(0,MIN(AF103,AG103-$C103))</f>
        <v>0</v>
      </c>
      <c r="AI103" s="41">
        <f>AL102*(1+AJ$4/12)</f>
        <v>0</v>
      </c>
      <c r="AJ103" s="41">
        <f>MAX(0,AI103-AK$4)</f>
        <v>0</v>
      </c>
      <c r="AK103" s="41">
        <f>AG103+AJ103</f>
        <v>0</v>
      </c>
      <c r="AL103" s="41">
        <f>MAX(0,MIN(AJ103,AK103-$C103))</f>
        <v>0</v>
      </c>
      <c r="AM103" s="41">
        <f>AP102*(1+AN$4/12)</f>
        <v>0</v>
      </c>
      <c r="AN103" s="41">
        <f>MAX(0,AM103-AO$4)</f>
        <v>0</v>
      </c>
      <c r="AO103" s="41">
        <f>AK103+AN103</f>
        <v>0</v>
      </c>
      <c r="AP103" s="41">
        <f>MAX(0,MIN(AN103,AO103-$C103))</f>
        <v>0</v>
      </c>
      <c r="AQ103" s="41">
        <f>AT102*(1+AR$4/12)</f>
        <v>0</v>
      </c>
      <c r="AR103" s="41">
        <f>MAX(0,AQ103-AS$4)</f>
        <v>0</v>
      </c>
      <c r="AS103" s="41">
        <f>AO103+AR103</f>
        <v>0</v>
      </c>
      <c r="AT103" s="41">
        <f>MAX(0,MIN(AR103,AS103-$C103))</f>
        <v>0</v>
      </c>
    </row>
    <row r="104">
      <c r="A104" s="40" t="n">
        <v>98</v>
      </c>
      <c r="B104" s="40" t="str">
        <f>CHOOSE(MONTH(EDATE('4 Дългове'!$D$20,A104-1)),"януари","февруари","март","април","май","юни","юли","август","септември","октомври","ноември","декември")&amp;" "&amp;YEAR(EDATE('4 Дългове'!$D$20,A104-1))&amp;" г."</f>
        <v>декември 2034 г.</v>
      </c>
      <c r="C104" s="41">
        <f>$C$4-(G104+K104+O104+S104+W104+AA104+AE104+AI104+AM104+AQ104)+(H104+L104+P104+T104+X104+AB104+AF104+AJ104+AN104+AR104)</f>
        <v>470</v>
      </c>
      <c r="D104" s="41">
        <f>(G104+K104+O104+S104+W104+AA104+AE104+AI104+AM104+AQ104)-(J103+N103+R103+V103+Z103+AD103+AH103+AL103+AP103+AT103)</f>
        <v>0</v>
      </c>
      <c r="E104" s="41">
        <f>J104+N104+R104+V104+Z104+AD104+AH104+AL104+AP104+AT104</f>
        <v>0</v>
      </c>
      <c r="F104" s="40" t="str">
        <f>IF(AND(E104&lt;0.005,E103&gt;=0.005),A104,"")</f>
        <v/>
      </c>
      <c r="G104" s="41">
        <f>J103*(1+H$4/12)</f>
        <v>0</v>
      </c>
      <c r="H104" s="41">
        <f>MAX(0,G104-I$4)</f>
        <v>0</v>
      </c>
      <c r="I104" s="41">
        <f>H104</f>
        <v>0</v>
      </c>
      <c r="J104" s="41">
        <f>MAX(0,MIN(H104,I104-$C104))</f>
        <v>0</v>
      </c>
      <c r="K104" s="41">
        <f>N103*(1+L$4/12)</f>
        <v>0</v>
      </c>
      <c r="L104" s="41">
        <f>MAX(0,K104-M$4)</f>
        <v>0</v>
      </c>
      <c r="M104" s="41">
        <f>I104+L104</f>
        <v>0</v>
      </c>
      <c r="N104" s="41">
        <f>MAX(0,MIN(L104,M104-$C104))</f>
        <v>0</v>
      </c>
      <c r="O104" s="41">
        <f>R103*(1+P$4/12)</f>
        <v>0</v>
      </c>
      <c r="P104" s="41">
        <f>MAX(0,O104-Q$4)</f>
        <v>0</v>
      </c>
      <c r="Q104" s="41">
        <f>M104+P104</f>
        <v>0</v>
      </c>
      <c r="R104" s="41">
        <f>MAX(0,MIN(P104,Q104-$C104))</f>
        <v>0</v>
      </c>
      <c r="S104" s="41">
        <f>V103*(1+T$4/12)</f>
        <v>0</v>
      </c>
      <c r="T104" s="41">
        <f>MAX(0,S104-U$4)</f>
        <v>0</v>
      </c>
      <c r="U104" s="41">
        <f>Q104+T104</f>
        <v>0</v>
      </c>
      <c r="V104" s="41">
        <f>MAX(0,MIN(T104,U104-$C104))</f>
        <v>0</v>
      </c>
      <c r="W104" s="41">
        <f>Z103*(1+X$4/12)</f>
        <v>0</v>
      </c>
      <c r="X104" s="41">
        <f>MAX(0,W104-Y$4)</f>
        <v>0</v>
      </c>
      <c r="Y104" s="41">
        <f>U104+X104</f>
        <v>0</v>
      </c>
      <c r="Z104" s="41">
        <f>MAX(0,MIN(X104,Y104-$C104))</f>
        <v>0</v>
      </c>
      <c r="AA104" s="41">
        <f>AD103*(1+AB$4/12)</f>
        <v>0</v>
      </c>
      <c r="AB104" s="41">
        <f>MAX(0,AA104-AC$4)</f>
        <v>0</v>
      </c>
      <c r="AC104" s="41">
        <f>Y104+AB104</f>
        <v>0</v>
      </c>
      <c r="AD104" s="41">
        <f>MAX(0,MIN(AB104,AC104-$C104))</f>
        <v>0</v>
      </c>
      <c r="AE104" s="41">
        <f>AH103*(1+AF$4/12)</f>
        <v>0</v>
      </c>
      <c r="AF104" s="41">
        <f>MAX(0,AE104-AG$4)</f>
        <v>0</v>
      </c>
      <c r="AG104" s="41">
        <f>AC104+AF104</f>
        <v>0</v>
      </c>
      <c r="AH104" s="41">
        <f>MAX(0,MIN(AF104,AG104-$C104))</f>
        <v>0</v>
      </c>
      <c r="AI104" s="41">
        <f>AL103*(1+AJ$4/12)</f>
        <v>0</v>
      </c>
      <c r="AJ104" s="41">
        <f>MAX(0,AI104-AK$4)</f>
        <v>0</v>
      </c>
      <c r="AK104" s="41">
        <f>AG104+AJ104</f>
        <v>0</v>
      </c>
      <c r="AL104" s="41">
        <f>MAX(0,MIN(AJ104,AK104-$C104))</f>
        <v>0</v>
      </c>
      <c r="AM104" s="41">
        <f>AP103*(1+AN$4/12)</f>
        <v>0</v>
      </c>
      <c r="AN104" s="41">
        <f>MAX(0,AM104-AO$4)</f>
        <v>0</v>
      </c>
      <c r="AO104" s="41">
        <f>AK104+AN104</f>
        <v>0</v>
      </c>
      <c r="AP104" s="41">
        <f>MAX(0,MIN(AN104,AO104-$C104))</f>
        <v>0</v>
      </c>
      <c r="AQ104" s="41">
        <f>AT103*(1+AR$4/12)</f>
        <v>0</v>
      </c>
      <c r="AR104" s="41">
        <f>MAX(0,AQ104-AS$4)</f>
        <v>0</v>
      </c>
      <c r="AS104" s="41">
        <f>AO104+AR104</f>
        <v>0</v>
      </c>
      <c r="AT104" s="41">
        <f>MAX(0,MIN(AR104,AS104-$C104))</f>
        <v>0</v>
      </c>
    </row>
    <row r="105">
      <c r="A105" s="40" t="n">
        <v>99</v>
      </c>
      <c r="B105" s="40" t="str">
        <f>CHOOSE(MONTH(EDATE('4 Дългове'!$D$20,A105-1)),"януари","февруари","март","април","май","юни","юли","август","септември","октомври","ноември","декември")&amp;" "&amp;YEAR(EDATE('4 Дългове'!$D$20,A105-1))&amp;" г."</f>
        <v>януари 2035 г.</v>
      </c>
      <c r="C105" s="41">
        <f>$C$4-(G105+K105+O105+S105+W105+AA105+AE105+AI105+AM105+AQ105)+(H105+L105+P105+T105+X105+AB105+AF105+AJ105+AN105+AR105)</f>
        <v>470</v>
      </c>
      <c r="D105" s="41">
        <f>(G105+K105+O105+S105+W105+AA105+AE105+AI105+AM105+AQ105)-(J104+N104+R104+V104+Z104+AD104+AH104+AL104+AP104+AT104)</f>
        <v>0</v>
      </c>
      <c r="E105" s="41">
        <f>J105+N105+R105+V105+Z105+AD105+AH105+AL105+AP105+AT105</f>
        <v>0</v>
      </c>
      <c r="F105" s="40" t="str">
        <f>IF(AND(E105&lt;0.005,E104&gt;=0.005),A105,"")</f>
        <v/>
      </c>
      <c r="G105" s="41">
        <f>J104*(1+H$4/12)</f>
        <v>0</v>
      </c>
      <c r="H105" s="41">
        <f>MAX(0,G105-I$4)</f>
        <v>0</v>
      </c>
      <c r="I105" s="41">
        <f>H105</f>
        <v>0</v>
      </c>
      <c r="J105" s="41">
        <f>MAX(0,MIN(H105,I105-$C105))</f>
        <v>0</v>
      </c>
      <c r="K105" s="41">
        <f>N104*(1+L$4/12)</f>
        <v>0</v>
      </c>
      <c r="L105" s="41">
        <f>MAX(0,K105-M$4)</f>
        <v>0</v>
      </c>
      <c r="M105" s="41">
        <f>I105+L105</f>
        <v>0</v>
      </c>
      <c r="N105" s="41">
        <f>MAX(0,MIN(L105,M105-$C105))</f>
        <v>0</v>
      </c>
      <c r="O105" s="41">
        <f>R104*(1+P$4/12)</f>
        <v>0</v>
      </c>
      <c r="P105" s="41">
        <f>MAX(0,O105-Q$4)</f>
        <v>0</v>
      </c>
      <c r="Q105" s="41">
        <f>M105+P105</f>
        <v>0</v>
      </c>
      <c r="R105" s="41">
        <f>MAX(0,MIN(P105,Q105-$C105))</f>
        <v>0</v>
      </c>
      <c r="S105" s="41">
        <f>V104*(1+T$4/12)</f>
        <v>0</v>
      </c>
      <c r="T105" s="41">
        <f>MAX(0,S105-U$4)</f>
        <v>0</v>
      </c>
      <c r="U105" s="41">
        <f>Q105+T105</f>
        <v>0</v>
      </c>
      <c r="V105" s="41">
        <f>MAX(0,MIN(T105,U105-$C105))</f>
        <v>0</v>
      </c>
      <c r="W105" s="41">
        <f>Z104*(1+X$4/12)</f>
        <v>0</v>
      </c>
      <c r="X105" s="41">
        <f>MAX(0,W105-Y$4)</f>
        <v>0</v>
      </c>
      <c r="Y105" s="41">
        <f>U105+X105</f>
        <v>0</v>
      </c>
      <c r="Z105" s="41">
        <f>MAX(0,MIN(X105,Y105-$C105))</f>
        <v>0</v>
      </c>
      <c r="AA105" s="41">
        <f>AD104*(1+AB$4/12)</f>
        <v>0</v>
      </c>
      <c r="AB105" s="41">
        <f>MAX(0,AA105-AC$4)</f>
        <v>0</v>
      </c>
      <c r="AC105" s="41">
        <f>Y105+AB105</f>
        <v>0</v>
      </c>
      <c r="AD105" s="41">
        <f>MAX(0,MIN(AB105,AC105-$C105))</f>
        <v>0</v>
      </c>
      <c r="AE105" s="41">
        <f>AH104*(1+AF$4/12)</f>
        <v>0</v>
      </c>
      <c r="AF105" s="41">
        <f>MAX(0,AE105-AG$4)</f>
        <v>0</v>
      </c>
      <c r="AG105" s="41">
        <f>AC105+AF105</f>
        <v>0</v>
      </c>
      <c r="AH105" s="41">
        <f>MAX(0,MIN(AF105,AG105-$C105))</f>
        <v>0</v>
      </c>
      <c r="AI105" s="41">
        <f>AL104*(1+AJ$4/12)</f>
        <v>0</v>
      </c>
      <c r="AJ105" s="41">
        <f>MAX(0,AI105-AK$4)</f>
        <v>0</v>
      </c>
      <c r="AK105" s="41">
        <f>AG105+AJ105</f>
        <v>0</v>
      </c>
      <c r="AL105" s="41">
        <f>MAX(0,MIN(AJ105,AK105-$C105))</f>
        <v>0</v>
      </c>
      <c r="AM105" s="41">
        <f>AP104*(1+AN$4/12)</f>
        <v>0</v>
      </c>
      <c r="AN105" s="41">
        <f>MAX(0,AM105-AO$4)</f>
        <v>0</v>
      </c>
      <c r="AO105" s="41">
        <f>AK105+AN105</f>
        <v>0</v>
      </c>
      <c r="AP105" s="41">
        <f>MAX(0,MIN(AN105,AO105-$C105))</f>
        <v>0</v>
      </c>
      <c r="AQ105" s="41">
        <f>AT104*(1+AR$4/12)</f>
        <v>0</v>
      </c>
      <c r="AR105" s="41">
        <f>MAX(0,AQ105-AS$4)</f>
        <v>0</v>
      </c>
      <c r="AS105" s="41">
        <f>AO105+AR105</f>
        <v>0</v>
      </c>
      <c r="AT105" s="41">
        <f>MAX(0,MIN(AR105,AS105-$C105))</f>
        <v>0</v>
      </c>
    </row>
    <row r="106">
      <c r="A106" s="40" t="n">
        <v>100</v>
      </c>
      <c r="B106" s="40" t="str">
        <f>CHOOSE(MONTH(EDATE('4 Дългове'!$D$20,A106-1)),"януари","февруари","март","април","май","юни","юли","август","септември","октомври","ноември","декември")&amp;" "&amp;YEAR(EDATE('4 Дългове'!$D$20,A106-1))&amp;" г."</f>
        <v>февруари 2035 г.</v>
      </c>
      <c r="C106" s="41">
        <f>$C$4-(G106+K106+O106+S106+W106+AA106+AE106+AI106+AM106+AQ106)+(H106+L106+P106+T106+X106+AB106+AF106+AJ106+AN106+AR106)</f>
        <v>470</v>
      </c>
      <c r="D106" s="41">
        <f>(G106+K106+O106+S106+W106+AA106+AE106+AI106+AM106+AQ106)-(J105+N105+R105+V105+Z105+AD105+AH105+AL105+AP105+AT105)</f>
        <v>0</v>
      </c>
      <c r="E106" s="41">
        <f>J106+N106+R106+V106+Z106+AD106+AH106+AL106+AP106+AT106</f>
        <v>0</v>
      </c>
      <c r="F106" s="40" t="str">
        <f>IF(AND(E106&lt;0.005,E105&gt;=0.005),A106,"")</f>
        <v/>
      </c>
      <c r="G106" s="41">
        <f>J105*(1+H$4/12)</f>
        <v>0</v>
      </c>
      <c r="H106" s="41">
        <f>MAX(0,G106-I$4)</f>
        <v>0</v>
      </c>
      <c r="I106" s="41">
        <f>H106</f>
        <v>0</v>
      </c>
      <c r="J106" s="41">
        <f>MAX(0,MIN(H106,I106-$C106))</f>
        <v>0</v>
      </c>
      <c r="K106" s="41">
        <f>N105*(1+L$4/12)</f>
        <v>0</v>
      </c>
      <c r="L106" s="41">
        <f>MAX(0,K106-M$4)</f>
        <v>0</v>
      </c>
      <c r="M106" s="41">
        <f>I106+L106</f>
        <v>0</v>
      </c>
      <c r="N106" s="41">
        <f>MAX(0,MIN(L106,M106-$C106))</f>
        <v>0</v>
      </c>
      <c r="O106" s="41">
        <f>R105*(1+P$4/12)</f>
        <v>0</v>
      </c>
      <c r="P106" s="41">
        <f>MAX(0,O106-Q$4)</f>
        <v>0</v>
      </c>
      <c r="Q106" s="41">
        <f>M106+P106</f>
        <v>0</v>
      </c>
      <c r="R106" s="41">
        <f>MAX(0,MIN(P106,Q106-$C106))</f>
        <v>0</v>
      </c>
      <c r="S106" s="41">
        <f>V105*(1+T$4/12)</f>
        <v>0</v>
      </c>
      <c r="T106" s="41">
        <f>MAX(0,S106-U$4)</f>
        <v>0</v>
      </c>
      <c r="U106" s="41">
        <f>Q106+T106</f>
        <v>0</v>
      </c>
      <c r="V106" s="41">
        <f>MAX(0,MIN(T106,U106-$C106))</f>
        <v>0</v>
      </c>
      <c r="W106" s="41">
        <f>Z105*(1+X$4/12)</f>
        <v>0</v>
      </c>
      <c r="X106" s="41">
        <f>MAX(0,W106-Y$4)</f>
        <v>0</v>
      </c>
      <c r="Y106" s="41">
        <f>U106+X106</f>
        <v>0</v>
      </c>
      <c r="Z106" s="41">
        <f>MAX(0,MIN(X106,Y106-$C106))</f>
        <v>0</v>
      </c>
      <c r="AA106" s="41">
        <f>AD105*(1+AB$4/12)</f>
        <v>0</v>
      </c>
      <c r="AB106" s="41">
        <f>MAX(0,AA106-AC$4)</f>
        <v>0</v>
      </c>
      <c r="AC106" s="41">
        <f>Y106+AB106</f>
        <v>0</v>
      </c>
      <c r="AD106" s="41">
        <f>MAX(0,MIN(AB106,AC106-$C106))</f>
        <v>0</v>
      </c>
      <c r="AE106" s="41">
        <f>AH105*(1+AF$4/12)</f>
        <v>0</v>
      </c>
      <c r="AF106" s="41">
        <f>MAX(0,AE106-AG$4)</f>
        <v>0</v>
      </c>
      <c r="AG106" s="41">
        <f>AC106+AF106</f>
        <v>0</v>
      </c>
      <c r="AH106" s="41">
        <f>MAX(0,MIN(AF106,AG106-$C106))</f>
        <v>0</v>
      </c>
      <c r="AI106" s="41">
        <f>AL105*(1+AJ$4/12)</f>
        <v>0</v>
      </c>
      <c r="AJ106" s="41">
        <f>MAX(0,AI106-AK$4)</f>
        <v>0</v>
      </c>
      <c r="AK106" s="41">
        <f>AG106+AJ106</f>
        <v>0</v>
      </c>
      <c r="AL106" s="41">
        <f>MAX(0,MIN(AJ106,AK106-$C106))</f>
        <v>0</v>
      </c>
      <c r="AM106" s="41">
        <f>AP105*(1+AN$4/12)</f>
        <v>0</v>
      </c>
      <c r="AN106" s="41">
        <f>MAX(0,AM106-AO$4)</f>
        <v>0</v>
      </c>
      <c r="AO106" s="41">
        <f>AK106+AN106</f>
        <v>0</v>
      </c>
      <c r="AP106" s="41">
        <f>MAX(0,MIN(AN106,AO106-$C106))</f>
        <v>0</v>
      </c>
      <c r="AQ106" s="41">
        <f>AT105*(1+AR$4/12)</f>
        <v>0</v>
      </c>
      <c r="AR106" s="41">
        <f>MAX(0,AQ106-AS$4)</f>
        <v>0</v>
      </c>
      <c r="AS106" s="41">
        <f>AO106+AR106</f>
        <v>0</v>
      </c>
      <c r="AT106" s="41">
        <f>MAX(0,MIN(AR106,AS106-$C106))</f>
        <v>0</v>
      </c>
    </row>
    <row r="107">
      <c r="A107" s="40" t="n">
        <v>101</v>
      </c>
      <c r="B107" s="40" t="str">
        <f>CHOOSE(MONTH(EDATE('4 Дългове'!$D$20,A107-1)),"януари","февруари","март","април","май","юни","юли","август","септември","октомври","ноември","декември")&amp;" "&amp;YEAR(EDATE('4 Дългове'!$D$20,A107-1))&amp;" г."</f>
        <v>март 2035 г.</v>
      </c>
      <c r="C107" s="41">
        <f>$C$4-(G107+K107+O107+S107+W107+AA107+AE107+AI107+AM107+AQ107)+(H107+L107+P107+T107+X107+AB107+AF107+AJ107+AN107+AR107)</f>
        <v>470</v>
      </c>
      <c r="D107" s="41">
        <f>(G107+K107+O107+S107+W107+AA107+AE107+AI107+AM107+AQ107)-(J106+N106+R106+V106+Z106+AD106+AH106+AL106+AP106+AT106)</f>
        <v>0</v>
      </c>
      <c r="E107" s="41">
        <f>J107+N107+R107+V107+Z107+AD107+AH107+AL107+AP107+AT107</f>
        <v>0</v>
      </c>
      <c r="F107" s="40" t="str">
        <f>IF(AND(E107&lt;0.005,E106&gt;=0.005),A107,"")</f>
        <v/>
      </c>
      <c r="G107" s="41">
        <f>J106*(1+H$4/12)</f>
        <v>0</v>
      </c>
      <c r="H107" s="41">
        <f>MAX(0,G107-I$4)</f>
        <v>0</v>
      </c>
      <c r="I107" s="41">
        <f>H107</f>
        <v>0</v>
      </c>
      <c r="J107" s="41">
        <f>MAX(0,MIN(H107,I107-$C107))</f>
        <v>0</v>
      </c>
      <c r="K107" s="41">
        <f>N106*(1+L$4/12)</f>
        <v>0</v>
      </c>
      <c r="L107" s="41">
        <f>MAX(0,K107-M$4)</f>
        <v>0</v>
      </c>
      <c r="M107" s="41">
        <f>I107+L107</f>
        <v>0</v>
      </c>
      <c r="N107" s="41">
        <f>MAX(0,MIN(L107,M107-$C107))</f>
        <v>0</v>
      </c>
      <c r="O107" s="41">
        <f>R106*(1+P$4/12)</f>
        <v>0</v>
      </c>
      <c r="P107" s="41">
        <f>MAX(0,O107-Q$4)</f>
        <v>0</v>
      </c>
      <c r="Q107" s="41">
        <f>M107+P107</f>
        <v>0</v>
      </c>
      <c r="R107" s="41">
        <f>MAX(0,MIN(P107,Q107-$C107))</f>
        <v>0</v>
      </c>
      <c r="S107" s="41">
        <f>V106*(1+T$4/12)</f>
        <v>0</v>
      </c>
      <c r="T107" s="41">
        <f>MAX(0,S107-U$4)</f>
        <v>0</v>
      </c>
      <c r="U107" s="41">
        <f>Q107+T107</f>
        <v>0</v>
      </c>
      <c r="V107" s="41">
        <f>MAX(0,MIN(T107,U107-$C107))</f>
        <v>0</v>
      </c>
      <c r="W107" s="41">
        <f>Z106*(1+X$4/12)</f>
        <v>0</v>
      </c>
      <c r="X107" s="41">
        <f>MAX(0,W107-Y$4)</f>
        <v>0</v>
      </c>
      <c r="Y107" s="41">
        <f>U107+X107</f>
        <v>0</v>
      </c>
      <c r="Z107" s="41">
        <f>MAX(0,MIN(X107,Y107-$C107))</f>
        <v>0</v>
      </c>
      <c r="AA107" s="41">
        <f>AD106*(1+AB$4/12)</f>
        <v>0</v>
      </c>
      <c r="AB107" s="41">
        <f>MAX(0,AA107-AC$4)</f>
        <v>0</v>
      </c>
      <c r="AC107" s="41">
        <f>Y107+AB107</f>
        <v>0</v>
      </c>
      <c r="AD107" s="41">
        <f>MAX(0,MIN(AB107,AC107-$C107))</f>
        <v>0</v>
      </c>
      <c r="AE107" s="41">
        <f>AH106*(1+AF$4/12)</f>
        <v>0</v>
      </c>
      <c r="AF107" s="41">
        <f>MAX(0,AE107-AG$4)</f>
        <v>0</v>
      </c>
      <c r="AG107" s="41">
        <f>AC107+AF107</f>
        <v>0</v>
      </c>
      <c r="AH107" s="41">
        <f>MAX(0,MIN(AF107,AG107-$C107))</f>
        <v>0</v>
      </c>
      <c r="AI107" s="41">
        <f>AL106*(1+AJ$4/12)</f>
        <v>0</v>
      </c>
      <c r="AJ107" s="41">
        <f>MAX(0,AI107-AK$4)</f>
        <v>0</v>
      </c>
      <c r="AK107" s="41">
        <f>AG107+AJ107</f>
        <v>0</v>
      </c>
      <c r="AL107" s="41">
        <f>MAX(0,MIN(AJ107,AK107-$C107))</f>
        <v>0</v>
      </c>
      <c r="AM107" s="41">
        <f>AP106*(1+AN$4/12)</f>
        <v>0</v>
      </c>
      <c r="AN107" s="41">
        <f>MAX(0,AM107-AO$4)</f>
        <v>0</v>
      </c>
      <c r="AO107" s="41">
        <f>AK107+AN107</f>
        <v>0</v>
      </c>
      <c r="AP107" s="41">
        <f>MAX(0,MIN(AN107,AO107-$C107))</f>
        <v>0</v>
      </c>
      <c r="AQ107" s="41">
        <f>AT106*(1+AR$4/12)</f>
        <v>0</v>
      </c>
      <c r="AR107" s="41">
        <f>MAX(0,AQ107-AS$4)</f>
        <v>0</v>
      </c>
      <c r="AS107" s="41">
        <f>AO107+AR107</f>
        <v>0</v>
      </c>
      <c r="AT107" s="41">
        <f>MAX(0,MIN(AR107,AS107-$C107))</f>
        <v>0</v>
      </c>
    </row>
    <row r="108">
      <c r="A108" s="40" t="n">
        <v>102</v>
      </c>
      <c r="B108" s="40" t="str">
        <f>CHOOSE(MONTH(EDATE('4 Дългове'!$D$20,A108-1)),"януари","февруари","март","април","май","юни","юли","август","септември","октомври","ноември","декември")&amp;" "&amp;YEAR(EDATE('4 Дългове'!$D$20,A108-1))&amp;" г."</f>
        <v>април 2035 г.</v>
      </c>
      <c r="C108" s="41">
        <f>$C$4-(G108+K108+O108+S108+W108+AA108+AE108+AI108+AM108+AQ108)+(H108+L108+P108+T108+X108+AB108+AF108+AJ108+AN108+AR108)</f>
        <v>470</v>
      </c>
      <c r="D108" s="41">
        <f>(G108+K108+O108+S108+W108+AA108+AE108+AI108+AM108+AQ108)-(J107+N107+R107+V107+Z107+AD107+AH107+AL107+AP107+AT107)</f>
        <v>0</v>
      </c>
      <c r="E108" s="41">
        <f>J108+N108+R108+V108+Z108+AD108+AH108+AL108+AP108+AT108</f>
        <v>0</v>
      </c>
      <c r="F108" s="40" t="str">
        <f>IF(AND(E108&lt;0.005,E107&gt;=0.005),A108,"")</f>
        <v/>
      </c>
      <c r="G108" s="41">
        <f>J107*(1+H$4/12)</f>
        <v>0</v>
      </c>
      <c r="H108" s="41">
        <f>MAX(0,G108-I$4)</f>
        <v>0</v>
      </c>
      <c r="I108" s="41">
        <f>H108</f>
        <v>0</v>
      </c>
      <c r="J108" s="41">
        <f>MAX(0,MIN(H108,I108-$C108))</f>
        <v>0</v>
      </c>
      <c r="K108" s="41">
        <f>N107*(1+L$4/12)</f>
        <v>0</v>
      </c>
      <c r="L108" s="41">
        <f>MAX(0,K108-M$4)</f>
        <v>0</v>
      </c>
      <c r="M108" s="41">
        <f>I108+L108</f>
        <v>0</v>
      </c>
      <c r="N108" s="41">
        <f>MAX(0,MIN(L108,M108-$C108))</f>
        <v>0</v>
      </c>
      <c r="O108" s="41">
        <f>R107*(1+P$4/12)</f>
        <v>0</v>
      </c>
      <c r="P108" s="41">
        <f>MAX(0,O108-Q$4)</f>
        <v>0</v>
      </c>
      <c r="Q108" s="41">
        <f>M108+P108</f>
        <v>0</v>
      </c>
      <c r="R108" s="41">
        <f>MAX(0,MIN(P108,Q108-$C108))</f>
        <v>0</v>
      </c>
      <c r="S108" s="41">
        <f>V107*(1+T$4/12)</f>
        <v>0</v>
      </c>
      <c r="T108" s="41">
        <f>MAX(0,S108-U$4)</f>
        <v>0</v>
      </c>
      <c r="U108" s="41">
        <f>Q108+T108</f>
        <v>0</v>
      </c>
      <c r="V108" s="41">
        <f>MAX(0,MIN(T108,U108-$C108))</f>
        <v>0</v>
      </c>
      <c r="W108" s="41">
        <f>Z107*(1+X$4/12)</f>
        <v>0</v>
      </c>
      <c r="X108" s="41">
        <f>MAX(0,W108-Y$4)</f>
        <v>0</v>
      </c>
      <c r="Y108" s="41">
        <f>U108+X108</f>
        <v>0</v>
      </c>
      <c r="Z108" s="41">
        <f>MAX(0,MIN(X108,Y108-$C108))</f>
        <v>0</v>
      </c>
      <c r="AA108" s="41">
        <f>AD107*(1+AB$4/12)</f>
        <v>0</v>
      </c>
      <c r="AB108" s="41">
        <f>MAX(0,AA108-AC$4)</f>
        <v>0</v>
      </c>
      <c r="AC108" s="41">
        <f>Y108+AB108</f>
        <v>0</v>
      </c>
      <c r="AD108" s="41">
        <f>MAX(0,MIN(AB108,AC108-$C108))</f>
        <v>0</v>
      </c>
      <c r="AE108" s="41">
        <f>AH107*(1+AF$4/12)</f>
        <v>0</v>
      </c>
      <c r="AF108" s="41">
        <f>MAX(0,AE108-AG$4)</f>
        <v>0</v>
      </c>
      <c r="AG108" s="41">
        <f>AC108+AF108</f>
        <v>0</v>
      </c>
      <c r="AH108" s="41">
        <f>MAX(0,MIN(AF108,AG108-$C108))</f>
        <v>0</v>
      </c>
      <c r="AI108" s="41">
        <f>AL107*(1+AJ$4/12)</f>
        <v>0</v>
      </c>
      <c r="AJ108" s="41">
        <f>MAX(0,AI108-AK$4)</f>
        <v>0</v>
      </c>
      <c r="AK108" s="41">
        <f>AG108+AJ108</f>
        <v>0</v>
      </c>
      <c r="AL108" s="41">
        <f>MAX(0,MIN(AJ108,AK108-$C108))</f>
        <v>0</v>
      </c>
      <c r="AM108" s="41">
        <f>AP107*(1+AN$4/12)</f>
        <v>0</v>
      </c>
      <c r="AN108" s="41">
        <f>MAX(0,AM108-AO$4)</f>
        <v>0</v>
      </c>
      <c r="AO108" s="41">
        <f>AK108+AN108</f>
        <v>0</v>
      </c>
      <c r="AP108" s="41">
        <f>MAX(0,MIN(AN108,AO108-$C108))</f>
        <v>0</v>
      </c>
      <c r="AQ108" s="41">
        <f>AT107*(1+AR$4/12)</f>
        <v>0</v>
      </c>
      <c r="AR108" s="41">
        <f>MAX(0,AQ108-AS$4)</f>
        <v>0</v>
      </c>
      <c r="AS108" s="41">
        <f>AO108+AR108</f>
        <v>0</v>
      </c>
      <c r="AT108" s="41">
        <f>MAX(0,MIN(AR108,AS108-$C108))</f>
        <v>0</v>
      </c>
    </row>
    <row r="109">
      <c r="A109" s="40" t="n">
        <v>103</v>
      </c>
      <c r="B109" s="40" t="str">
        <f>CHOOSE(MONTH(EDATE('4 Дългове'!$D$20,A109-1)),"януари","февруари","март","април","май","юни","юли","август","септември","октомври","ноември","декември")&amp;" "&amp;YEAR(EDATE('4 Дългове'!$D$20,A109-1))&amp;" г."</f>
        <v>май 2035 г.</v>
      </c>
      <c r="C109" s="41">
        <f>$C$4-(G109+K109+O109+S109+W109+AA109+AE109+AI109+AM109+AQ109)+(H109+L109+P109+T109+X109+AB109+AF109+AJ109+AN109+AR109)</f>
        <v>470</v>
      </c>
      <c r="D109" s="41">
        <f>(G109+K109+O109+S109+W109+AA109+AE109+AI109+AM109+AQ109)-(J108+N108+R108+V108+Z108+AD108+AH108+AL108+AP108+AT108)</f>
        <v>0</v>
      </c>
      <c r="E109" s="41">
        <f>J109+N109+R109+V109+Z109+AD109+AH109+AL109+AP109+AT109</f>
        <v>0</v>
      </c>
      <c r="F109" s="40" t="str">
        <f>IF(AND(E109&lt;0.005,E108&gt;=0.005),A109,"")</f>
        <v/>
      </c>
      <c r="G109" s="41">
        <f>J108*(1+H$4/12)</f>
        <v>0</v>
      </c>
      <c r="H109" s="41">
        <f>MAX(0,G109-I$4)</f>
        <v>0</v>
      </c>
      <c r="I109" s="41">
        <f>H109</f>
        <v>0</v>
      </c>
      <c r="J109" s="41">
        <f>MAX(0,MIN(H109,I109-$C109))</f>
        <v>0</v>
      </c>
      <c r="K109" s="41">
        <f>N108*(1+L$4/12)</f>
        <v>0</v>
      </c>
      <c r="L109" s="41">
        <f>MAX(0,K109-M$4)</f>
        <v>0</v>
      </c>
      <c r="M109" s="41">
        <f>I109+L109</f>
        <v>0</v>
      </c>
      <c r="N109" s="41">
        <f>MAX(0,MIN(L109,M109-$C109))</f>
        <v>0</v>
      </c>
      <c r="O109" s="41">
        <f>R108*(1+P$4/12)</f>
        <v>0</v>
      </c>
      <c r="P109" s="41">
        <f>MAX(0,O109-Q$4)</f>
        <v>0</v>
      </c>
      <c r="Q109" s="41">
        <f>M109+P109</f>
        <v>0</v>
      </c>
      <c r="R109" s="41">
        <f>MAX(0,MIN(P109,Q109-$C109))</f>
        <v>0</v>
      </c>
      <c r="S109" s="41">
        <f>V108*(1+T$4/12)</f>
        <v>0</v>
      </c>
      <c r="T109" s="41">
        <f>MAX(0,S109-U$4)</f>
        <v>0</v>
      </c>
      <c r="U109" s="41">
        <f>Q109+T109</f>
        <v>0</v>
      </c>
      <c r="V109" s="41">
        <f>MAX(0,MIN(T109,U109-$C109))</f>
        <v>0</v>
      </c>
      <c r="W109" s="41">
        <f>Z108*(1+X$4/12)</f>
        <v>0</v>
      </c>
      <c r="X109" s="41">
        <f>MAX(0,W109-Y$4)</f>
        <v>0</v>
      </c>
      <c r="Y109" s="41">
        <f>U109+X109</f>
        <v>0</v>
      </c>
      <c r="Z109" s="41">
        <f>MAX(0,MIN(X109,Y109-$C109))</f>
        <v>0</v>
      </c>
      <c r="AA109" s="41">
        <f>AD108*(1+AB$4/12)</f>
        <v>0</v>
      </c>
      <c r="AB109" s="41">
        <f>MAX(0,AA109-AC$4)</f>
        <v>0</v>
      </c>
      <c r="AC109" s="41">
        <f>Y109+AB109</f>
        <v>0</v>
      </c>
      <c r="AD109" s="41">
        <f>MAX(0,MIN(AB109,AC109-$C109))</f>
        <v>0</v>
      </c>
      <c r="AE109" s="41">
        <f>AH108*(1+AF$4/12)</f>
        <v>0</v>
      </c>
      <c r="AF109" s="41">
        <f>MAX(0,AE109-AG$4)</f>
        <v>0</v>
      </c>
      <c r="AG109" s="41">
        <f>AC109+AF109</f>
        <v>0</v>
      </c>
      <c r="AH109" s="41">
        <f>MAX(0,MIN(AF109,AG109-$C109))</f>
        <v>0</v>
      </c>
      <c r="AI109" s="41">
        <f>AL108*(1+AJ$4/12)</f>
        <v>0</v>
      </c>
      <c r="AJ109" s="41">
        <f>MAX(0,AI109-AK$4)</f>
        <v>0</v>
      </c>
      <c r="AK109" s="41">
        <f>AG109+AJ109</f>
        <v>0</v>
      </c>
      <c r="AL109" s="41">
        <f>MAX(0,MIN(AJ109,AK109-$C109))</f>
        <v>0</v>
      </c>
      <c r="AM109" s="41">
        <f>AP108*(1+AN$4/12)</f>
        <v>0</v>
      </c>
      <c r="AN109" s="41">
        <f>MAX(0,AM109-AO$4)</f>
        <v>0</v>
      </c>
      <c r="AO109" s="41">
        <f>AK109+AN109</f>
        <v>0</v>
      </c>
      <c r="AP109" s="41">
        <f>MAX(0,MIN(AN109,AO109-$C109))</f>
        <v>0</v>
      </c>
      <c r="AQ109" s="41">
        <f>AT108*(1+AR$4/12)</f>
        <v>0</v>
      </c>
      <c r="AR109" s="41">
        <f>MAX(0,AQ109-AS$4)</f>
        <v>0</v>
      </c>
      <c r="AS109" s="41">
        <f>AO109+AR109</f>
        <v>0</v>
      </c>
      <c r="AT109" s="41">
        <f>MAX(0,MIN(AR109,AS109-$C109))</f>
        <v>0</v>
      </c>
    </row>
    <row r="110">
      <c r="A110" s="40" t="n">
        <v>104</v>
      </c>
      <c r="B110" s="40" t="str">
        <f>CHOOSE(MONTH(EDATE('4 Дългове'!$D$20,A110-1)),"януари","февруари","март","април","май","юни","юли","август","септември","октомври","ноември","декември")&amp;" "&amp;YEAR(EDATE('4 Дългове'!$D$20,A110-1))&amp;" г."</f>
        <v>юни 2035 г.</v>
      </c>
      <c r="C110" s="41">
        <f>$C$4-(G110+K110+O110+S110+W110+AA110+AE110+AI110+AM110+AQ110)+(H110+L110+P110+T110+X110+AB110+AF110+AJ110+AN110+AR110)</f>
        <v>470</v>
      </c>
      <c r="D110" s="41">
        <f>(G110+K110+O110+S110+W110+AA110+AE110+AI110+AM110+AQ110)-(J109+N109+R109+V109+Z109+AD109+AH109+AL109+AP109+AT109)</f>
        <v>0</v>
      </c>
      <c r="E110" s="41">
        <f>J110+N110+R110+V110+Z110+AD110+AH110+AL110+AP110+AT110</f>
        <v>0</v>
      </c>
      <c r="F110" s="40" t="str">
        <f>IF(AND(E110&lt;0.005,E109&gt;=0.005),A110,"")</f>
        <v/>
      </c>
      <c r="G110" s="41">
        <f>J109*(1+H$4/12)</f>
        <v>0</v>
      </c>
      <c r="H110" s="41">
        <f>MAX(0,G110-I$4)</f>
        <v>0</v>
      </c>
      <c r="I110" s="41">
        <f>H110</f>
        <v>0</v>
      </c>
      <c r="J110" s="41">
        <f>MAX(0,MIN(H110,I110-$C110))</f>
        <v>0</v>
      </c>
      <c r="K110" s="41">
        <f>N109*(1+L$4/12)</f>
        <v>0</v>
      </c>
      <c r="L110" s="41">
        <f>MAX(0,K110-M$4)</f>
        <v>0</v>
      </c>
      <c r="M110" s="41">
        <f>I110+L110</f>
        <v>0</v>
      </c>
      <c r="N110" s="41">
        <f>MAX(0,MIN(L110,M110-$C110))</f>
        <v>0</v>
      </c>
      <c r="O110" s="41">
        <f>R109*(1+P$4/12)</f>
        <v>0</v>
      </c>
      <c r="P110" s="41">
        <f>MAX(0,O110-Q$4)</f>
        <v>0</v>
      </c>
      <c r="Q110" s="41">
        <f>M110+P110</f>
        <v>0</v>
      </c>
      <c r="R110" s="41">
        <f>MAX(0,MIN(P110,Q110-$C110))</f>
        <v>0</v>
      </c>
      <c r="S110" s="41">
        <f>V109*(1+T$4/12)</f>
        <v>0</v>
      </c>
      <c r="T110" s="41">
        <f>MAX(0,S110-U$4)</f>
        <v>0</v>
      </c>
      <c r="U110" s="41">
        <f>Q110+T110</f>
        <v>0</v>
      </c>
      <c r="V110" s="41">
        <f>MAX(0,MIN(T110,U110-$C110))</f>
        <v>0</v>
      </c>
      <c r="W110" s="41">
        <f>Z109*(1+X$4/12)</f>
        <v>0</v>
      </c>
      <c r="X110" s="41">
        <f>MAX(0,W110-Y$4)</f>
        <v>0</v>
      </c>
      <c r="Y110" s="41">
        <f>U110+X110</f>
        <v>0</v>
      </c>
      <c r="Z110" s="41">
        <f>MAX(0,MIN(X110,Y110-$C110))</f>
        <v>0</v>
      </c>
      <c r="AA110" s="41">
        <f>AD109*(1+AB$4/12)</f>
        <v>0</v>
      </c>
      <c r="AB110" s="41">
        <f>MAX(0,AA110-AC$4)</f>
        <v>0</v>
      </c>
      <c r="AC110" s="41">
        <f>Y110+AB110</f>
        <v>0</v>
      </c>
      <c r="AD110" s="41">
        <f>MAX(0,MIN(AB110,AC110-$C110))</f>
        <v>0</v>
      </c>
      <c r="AE110" s="41">
        <f>AH109*(1+AF$4/12)</f>
        <v>0</v>
      </c>
      <c r="AF110" s="41">
        <f>MAX(0,AE110-AG$4)</f>
        <v>0</v>
      </c>
      <c r="AG110" s="41">
        <f>AC110+AF110</f>
        <v>0</v>
      </c>
      <c r="AH110" s="41">
        <f>MAX(0,MIN(AF110,AG110-$C110))</f>
        <v>0</v>
      </c>
      <c r="AI110" s="41">
        <f>AL109*(1+AJ$4/12)</f>
        <v>0</v>
      </c>
      <c r="AJ110" s="41">
        <f>MAX(0,AI110-AK$4)</f>
        <v>0</v>
      </c>
      <c r="AK110" s="41">
        <f>AG110+AJ110</f>
        <v>0</v>
      </c>
      <c r="AL110" s="41">
        <f>MAX(0,MIN(AJ110,AK110-$C110))</f>
        <v>0</v>
      </c>
      <c r="AM110" s="41">
        <f>AP109*(1+AN$4/12)</f>
        <v>0</v>
      </c>
      <c r="AN110" s="41">
        <f>MAX(0,AM110-AO$4)</f>
        <v>0</v>
      </c>
      <c r="AO110" s="41">
        <f>AK110+AN110</f>
        <v>0</v>
      </c>
      <c r="AP110" s="41">
        <f>MAX(0,MIN(AN110,AO110-$C110))</f>
        <v>0</v>
      </c>
      <c r="AQ110" s="41">
        <f>AT109*(1+AR$4/12)</f>
        <v>0</v>
      </c>
      <c r="AR110" s="41">
        <f>MAX(0,AQ110-AS$4)</f>
        <v>0</v>
      </c>
      <c r="AS110" s="41">
        <f>AO110+AR110</f>
        <v>0</v>
      </c>
      <c r="AT110" s="41">
        <f>MAX(0,MIN(AR110,AS110-$C110))</f>
        <v>0</v>
      </c>
    </row>
    <row r="111">
      <c r="A111" s="40" t="n">
        <v>105</v>
      </c>
      <c r="B111" s="40" t="str">
        <f>CHOOSE(MONTH(EDATE('4 Дългове'!$D$20,A111-1)),"януари","февруари","март","април","май","юни","юли","август","септември","октомври","ноември","декември")&amp;" "&amp;YEAR(EDATE('4 Дългове'!$D$20,A111-1))&amp;" г."</f>
        <v>юли 2035 г.</v>
      </c>
      <c r="C111" s="41">
        <f>$C$4-(G111+K111+O111+S111+W111+AA111+AE111+AI111+AM111+AQ111)+(H111+L111+P111+T111+X111+AB111+AF111+AJ111+AN111+AR111)</f>
        <v>470</v>
      </c>
      <c r="D111" s="41">
        <f>(G111+K111+O111+S111+W111+AA111+AE111+AI111+AM111+AQ111)-(J110+N110+R110+V110+Z110+AD110+AH110+AL110+AP110+AT110)</f>
        <v>0</v>
      </c>
      <c r="E111" s="41">
        <f>J111+N111+R111+V111+Z111+AD111+AH111+AL111+AP111+AT111</f>
        <v>0</v>
      </c>
      <c r="F111" s="40" t="str">
        <f>IF(AND(E111&lt;0.005,E110&gt;=0.005),A111,"")</f>
        <v/>
      </c>
      <c r="G111" s="41">
        <f>J110*(1+H$4/12)</f>
        <v>0</v>
      </c>
      <c r="H111" s="41">
        <f>MAX(0,G111-I$4)</f>
        <v>0</v>
      </c>
      <c r="I111" s="41">
        <f>H111</f>
        <v>0</v>
      </c>
      <c r="J111" s="41">
        <f>MAX(0,MIN(H111,I111-$C111))</f>
        <v>0</v>
      </c>
      <c r="K111" s="41">
        <f>N110*(1+L$4/12)</f>
        <v>0</v>
      </c>
      <c r="L111" s="41">
        <f>MAX(0,K111-M$4)</f>
        <v>0</v>
      </c>
      <c r="M111" s="41">
        <f>I111+L111</f>
        <v>0</v>
      </c>
      <c r="N111" s="41">
        <f>MAX(0,MIN(L111,M111-$C111))</f>
        <v>0</v>
      </c>
      <c r="O111" s="41">
        <f>R110*(1+P$4/12)</f>
        <v>0</v>
      </c>
      <c r="P111" s="41">
        <f>MAX(0,O111-Q$4)</f>
        <v>0</v>
      </c>
      <c r="Q111" s="41">
        <f>M111+P111</f>
        <v>0</v>
      </c>
      <c r="R111" s="41">
        <f>MAX(0,MIN(P111,Q111-$C111))</f>
        <v>0</v>
      </c>
      <c r="S111" s="41">
        <f>V110*(1+T$4/12)</f>
        <v>0</v>
      </c>
      <c r="T111" s="41">
        <f>MAX(0,S111-U$4)</f>
        <v>0</v>
      </c>
      <c r="U111" s="41">
        <f>Q111+T111</f>
        <v>0</v>
      </c>
      <c r="V111" s="41">
        <f>MAX(0,MIN(T111,U111-$C111))</f>
        <v>0</v>
      </c>
      <c r="W111" s="41">
        <f>Z110*(1+X$4/12)</f>
        <v>0</v>
      </c>
      <c r="X111" s="41">
        <f>MAX(0,W111-Y$4)</f>
        <v>0</v>
      </c>
      <c r="Y111" s="41">
        <f>U111+X111</f>
        <v>0</v>
      </c>
      <c r="Z111" s="41">
        <f>MAX(0,MIN(X111,Y111-$C111))</f>
        <v>0</v>
      </c>
      <c r="AA111" s="41">
        <f>AD110*(1+AB$4/12)</f>
        <v>0</v>
      </c>
      <c r="AB111" s="41">
        <f>MAX(0,AA111-AC$4)</f>
        <v>0</v>
      </c>
      <c r="AC111" s="41">
        <f>Y111+AB111</f>
        <v>0</v>
      </c>
      <c r="AD111" s="41">
        <f>MAX(0,MIN(AB111,AC111-$C111))</f>
        <v>0</v>
      </c>
      <c r="AE111" s="41">
        <f>AH110*(1+AF$4/12)</f>
        <v>0</v>
      </c>
      <c r="AF111" s="41">
        <f>MAX(0,AE111-AG$4)</f>
        <v>0</v>
      </c>
      <c r="AG111" s="41">
        <f>AC111+AF111</f>
        <v>0</v>
      </c>
      <c r="AH111" s="41">
        <f>MAX(0,MIN(AF111,AG111-$C111))</f>
        <v>0</v>
      </c>
      <c r="AI111" s="41">
        <f>AL110*(1+AJ$4/12)</f>
        <v>0</v>
      </c>
      <c r="AJ111" s="41">
        <f>MAX(0,AI111-AK$4)</f>
        <v>0</v>
      </c>
      <c r="AK111" s="41">
        <f>AG111+AJ111</f>
        <v>0</v>
      </c>
      <c r="AL111" s="41">
        <f>MAX(0,MIN(AJ111,AK111-$C111))</f>
        <v>0</v>
      </c>
      <c r="AM111" s="41">
        <f>AP110*(1+AN$4/12)</f>
        <v>0</v>
      </c>
      <c r="AN111" s="41">
        <f>MAX(0,AM111-AO$4)</f>
        <v>0</v>
      </c>
      <c r="AO111" s="41">
        <f>AK111+AN111</f>
        <v>0</v>
      </c>
      <c r="AP111" s="41">
        <f>MAX(0,MIN(AN111,AO111-$C111))</f>
        <v>0</v>
      </c>
      <c r="AQ111" s="41">
        <f>AT110*(1+AR$4/12)</f>
        <v>0</v>
      </c>
      <c r="AR111" s="41">
        <f>MAX(0,AQ111-AS$4)</f>
        <v>0</v>
      </c>
      <c r="AS111" s="41">
        <f>AO111+AR111</f>
        <v>0</v>
      </c>
      <c r="AT111" s="41">
        <f>MAX(0,MIN(AR111,AS111-$C111))</f>
        <v>0</v>
      </c>
    </row>
    <row r="112">
      <c r="A112" s="40" t="n">
        <v>106</v>
      </c>
      <c r="B112" s="40" t="str">
        <f>CHOOSE(MONTH(EDATE('4 Дългове'!$D$20,A112-1)),"януари","февруари","март","април","май","юни","юли","август","септември","октомври","ноември","декември")&amp;" "&amp;YEAR(EDATE('4 Дългове'!$D$20,A112-1))&amp;" г."</f>
        <v>август 2035 г.</v>
      </c>
      <c r="C112" s="41">
        <f>$C$4-(G112+K112+O112+S112+W112+AA112+AE112+AI112+AM112+AQ112)+(H112+L112+P112+T112+X112+AB112+AF112+AJ112+AN112+AR112)</f>
        <v>470</v>
      </c>
      <c r="D112" s="41">
        <f>(G112+K112+O112+S112+W112+AA112+AE112+AI112+AM112+AQ112)-(J111+N111+R111+V111+Z111+AD111+AH111+AL111+AP111+AT111)</f>
        <v>0</v>
      </c>
      <c r="E112" s="41">
        <f>J112+N112+R112+V112+Z112+AD112+AH112+AL112+AP112+AT112</f>
        <v>0</v>
      </c>
      <c r="F112" s="40" t="str">
        <f>IF(AND(E112&lt;0.005,E111&gt;=0.005),A112,"")</f>
        <v/>
      </c>
      <c r="G112" s="41">
        <f>J111*(1+H$4/12)</f>
        <v>0</v>
      </c>
      <c r="H112" s="41">
        <f>MAX(0,G112-I$4)</f>
        <v>0</v>
      </c>
      <c r="I112" s="41">
        <f>H112</f>
        <v>0</v>
      </c>
      <c r="J112" s="41">
        <f>MAX(0,MIN(H112,I112-$C112))</f>
        <v>0</v>
      </c>
      <c r="K112" s="41">
        <f>N111*(1+L$4/12)</f>
        <v>0</v>
      </c>
      <c r="L112" s="41">
        <f>MAX(0,K112-M$4)</f>
        <v>0</v>
      </c>
      <c r="M112" s="41">
        <f>I112+L112</f>
        <v>0</v>
      </c>
      <c r="N112" s="41">
        <f>MAX(0,MIN(L112,M112-$C112))</f>
        <v>0</v>
      </c>
      <c r="O112" s="41">
        <f>R111*(1+P$4/12)</f>
        <v>0</v>
      </c>
      <c r="P112" s="41">
        <f>MAX(0,O112-Q$4)</f>
        <v>0</v>
      </c>
      <c r="Q112" s="41">
        <f>M112+P112</f>
        <v>0</v>
      </c>
      <c r="R112" s="41">
        <f>MAX(0,MIN(P112,Q112-$C112))</f>
        <v>0</v>
      </c>
      <c r="S112" s="41">
        <f>V111*(1+T$4/12)</f>
        <v>0</v>
      </c>
      <c r="T112" s="41">
        <f>MAX(0,S112-U$4)</f>
        <v>0</v>
      </c>
      <c r="U112" s="41">
        <f>Q112+T112</f>
        <v>0</v>
      </c>
      <c r="V112" s="41">
        <f>MAX(0,MIN(T112,U112-$C112))</f>
        <v>0</v>
      </c>
      <c r="W112" s="41">
        <f>Z111*(1+X$4/12)</f>
        <v>0</v>
      </c>
      <c r="X112" s="41">
        <f>MAX(0,W112-Y$4)</f>
        <v>0</v>
      </c>
      <c r="Y112" s="41">
        <f>U112+X112</f>
        <v>0</v>
      </c>
      <c r="Z112" s="41">
        <f>MAX(0,MIN(X112,Y112-$C112))</f>
        <v>0</v>
      </c>
      <c r="AA112" s="41">
        <f>AD111*(1+AB$4/12)</f>
        <v>0</v>
      </c>
      <c r="AB112" s="41">
        <f>MAX(0,AA112-AC$4)</f>
        <v>0</v>
      </c>
      <c r="AC112" s="41">
        <f>Y112+AB112</f>
        <v>0</v>
      </c>
      <c r="AD112" s="41">
        <f>MAX(0,MIN(AB112,AC112-$C112))</f>
        <v>0</v>
      </c>
      <c r="AE112" s="41">
        <f>AH111*(1+AF$4/12)</f>
        <v>0</v>
      </c>
      <c r="AF112" s="41">
        <f>MAX(0,AE112-AG$4)</f>
        <v>0</v>
      </c>
      <c r="AG112" s="41">
        <f>AC112+AF112</f>
        <v>0</v>
      </c>
      <c r="AH112" s="41">
        <f>MAX(0,MIN(AF112,AG112-$C112))</f>
        <v>0</v>
      </c>
      <c r="AI112" s="41">
        <f>AL111*(1+AJ$4/12)</f>
        <v>0</v>
      </c>
      <c r="AJ112" s="41">
        <f>MAX(0,AI112-AK$4)</f>
        <v>0</v>
      </c>
      <c r="AK112" s="41">
        <f>AG112+AJ112</f>
        <v>0</v>
      </c>
      <c r="AL112" s="41">
        <f>MAX(0,MIN(AJ112,AK112-$C112))</f>
        <v>0</v>
      </c>
      <c r="AM112" s="41">
        <f>AP111*(1+AN$4/12)</f>
        <v>0</v>
      </c>
      <c r="AN112" s="41">
        <f>MAX(0,AM112-AO$4)</f>
        <v>0</v>
      </c>
      <c r="AO112" s="41">
        <f>AK112+AN112</f>
        <v>0</v>
      </c>
      <c r="AP112" s="41">
        <f>MAX(0,MIN(AN112,AO112-$C112))</f>
        <v>0</v>
      </c>
      <c r="AQ112" s="41">
        <f>AT111*(1+AR$4/12)</f>
        <v>0</v>
      </c>
      <c r="AR112" s="41">
        <f>MAX(0,AQ112-AS$4)</f>
        <v>0</v>
      </c>
      <c r="AS112" s="41">
        <f>AO112+AR112</f>
        <v>0</v>
      </c>
      <c r="AT112" s="41">
        <f>MAX(0,MIN(AR112,AS112-$C112))</f>
        <v>0</v>
      </c>
    </row>
    <row r="113">
      <c r="A113" s="40" t="n">
        <v>107</v>
      </c>
      <c r="B113" s="40" t="str">
        <f>CHOOSE(MONTH(EDATE('4 Дългове'!$D$20,A113-1)),"януари","февруари","март","април","май","юни","юли","август","септември","октомври","ноември","декември")&amp;" "&amp;YEAR(EDATE('4 Дългове'!$D$20,A113-1))&amp;" г."</f>
        <v>септември 2035 г.</v>
      </c>
      <c r="C113" s="41">
        <f>$C$4-(G113+K113+O113+S113+W113+AA113+AE113+AI113+AM113+AQ113)+(H113+L113+P113+T113+X113+AB113+AF113+AJ113+AN113+AR113)</f>
        <v>470</v>
      </c>
      <c r="D113" s="41">
        <f>(G113+K113+O113+S113+W113+AA113+AE113+AI113+AM113+AQ113)-(J112+N112+R112+V112+Z112+AD112+AH112+AL112+AP112+AT112)</f>
        <v>0</v>
      </c>
      <c r="E113" s="41">
        <f>J113+N113+R113+V113+Z113+AD113+AH113+AL113+AP113+AT113</f>
        <v>0</v>
      </c>
      <c r="F113" s="40" t="str">
        <f>IF(AND(E113&lt;0.005,E112&gt;=0.005),A113,"")</f>
        <v/>
      </c>
      <c r="G113" s="41">
        <f>J112*(1+H$4/12)</f>
        <v>0</v>
      </c>
      <c r="H113" s="41">
        <f>MAX(0,G113-I$4)</f>
        <v>0</v>
      </c>
      <c r="I113" s="41">
        <f>H113</f>
        <v>0</v>
      </c>
      <c r="J113" s="41">
        <f>MAX(0,MIN(H113,I113-$C113))</f>
        <v>0</v>
      </c>
      <c r="K113" s="41">
        <f>N112*(1+L$4/12)</f>
        <v>0</v>
      </c>
      <c r="L113" s="41">
        <f>MAX(0,K113-M$4)</f>
        <v>0</v>
      </c>
      <c r="M113" s="41">
        <f>I113+L113</f>
        <v>0</v>
      </c>
      <c r="N113" s="41">
        <f>MAX(0,MIN(L113,M113-$C113))</f>
        <v>0</v>
      </c>
      <c r="O113" s="41">
        <f>R112*(1+P$4/12)</f>
        <v>0</v>
      </c>
      <c r="P113" s="41">
        <f>MAX(0,O113-Q$4)</f>
        <v>0</v>
      </c>
      <c r="Q113" s="41">
        <f>M113+P113</f>
        <v>0</v>
      </c>
      <c r="R113" s="41">
        <f>MAX(0,MIN(P113,Q113-$C113))</f>
        <v>0</v>
      </c>
      <c r="S113" s="41">
        <f>V112*(1+T$4/12)</f>
        <v>0</v>
      </c>
      <c r="T113" s="41">
        <f>MAX(0,S113-U$4)</f>
        <v>0</v>
      </c>
      <c r="U113" s="41">
        <f>Q113+T113</f>
        <v>0</v>
      </c>
      <c r="V113" s="41">
        <f>MAX(0,MIN(T113,U113-$C113))</f>
        <v>0</v>
      </c>
      <c r="W113" s="41">
        <f>Z112*(1+X$4/12)</f>
        <v>0</v>
      </c>
      <c r="X113" s="41">
        <f>MAX(0,W113-Y$4)</f>
        <v>0</v>
      </c>
      <c r="Y113" s="41">
        <f>U113+X113</f>
        <v>0</v>
      </c>
      <c r="Z113" s="41">
        <f>MAX(0,MIN(X113,Y113-$C113))</f>
        <v>0</v>
      </c>
      <c r="AA113" s="41">
        <f>AD112*(1+AB$4/12)</f>
        <v>0</v>
      </c>
      <c r="AB113" s="41">
        <f>MAX(0,AA113-AC$4)</f>
        <v>0</v>
      </c>
      <c r="AC113" s="41">
        <f>Y113+AB113</f>
        <v>0</v>
      </c>
      <c r="AD113" s="41">
        <f>MAX(0,MIN(AB113,AC113-$C113))</f>
        <v>0</v>
      </c>
      <c r="AE113" s="41">
        <f>AH112*(1+AF$4/12)</f>
        <v>0</v>
      </c>
      <c r="AF113" s="41">
        <f>MAX(0,AE113-AG$4)</f>
        <v>0</v>
      </c>
      <c r="AG113" s="41">
        <f>AC113+AF113</f>
        <v>0</v>
      </c>
      <c r="AH113" s="41">
        <f>MAX(0,MIN(AF113,AG113-$C113))</f>
        <v>0</v>
      </c>
      <c r="AI113" s="41">
        <f>AL112*(1+AJ$4/12)</f>
        <v>0</v>
      </c>
      <c r="AJ113" s="41">
        <f>MAX(0,AI113-AK$4)</f>
        <v>0</v>
      </c>
      <c r="AK113" s="41">
        <f>AG113+AJ113</f>
        <v>0</v>
      </c>
      <c r="AL113" s="41">
        <f>MAX(0,MIN(AJ113,AK113-$C113))</f>
        <v>0</v>
      </c>
      <c r="AM113" s="41">
        <f>AP112*(1+AN$4/12)</f>
        <v>0</v>
      </c>
      <c r="AN113" s="41">
        <f>MAX(0,AM113-AO$4)</f>
        <v>0</v>
      </c>
      <c r="AO113" s="41">
        <f>AK113+AN113</f>
        <v>0</v>
      </c>
      <c r="AP113" s="41">
        <f>MAX(0,MIN(AN113,AO113-$C113))</f>
        <v>0</v>
      </c>
      <c r="AQ113" s="41">
        <f>AT112*(1+AR$4/12)</f>
        <v>0</v>
      </c>
      <c r="AR113" s="41">
        <f>MAX(0,AQ113-AS$4)</f>
        <v>0</v>
      </c>
      <c r="AS113" s="41">
        <f>AO113+AR113</f>
        <v>0</v>
      </c>
      <c r="AT113" s="41">
        <f>MAX(0,MIN(AR113,AS113-$C113))</f>
        <v>0</v>
      </c>
    </row>
    <row r="114">
      <c r="A114" s="40" t="n">
        <v>108</v>
      </c>
      <c r="B114" s="40" t="str">
        <f>CHOOSE(MONTH(EDATE('4 Дългове'!$D$20,A114-1)),"януари","февруари","март","април","май","юни","юли","август","септември","октомври","ноември","декември")&amp;" "&amp;YEAR(EDATE('4 Дългове'!$D$20,A114-1))&amp;" г."</f>
        <v>октомври 2035 г.</v>
      </c>
      <c r="C114" s="41">
        <f>$C$4-(G114+K114+O114+S114+W114+AA114+AE114+AI114+AM114+AQ114)+(H114+L114+P114+T114+X114+AB114+AF114+AJ114+AN114+AR114)</f>
        <v>470</v>
      </c>
      <c r="D114" s="41">
        <f>(G114+K114+O114+S114+W114+AA114+AE114+AI114+AM114+AQ114)-(J113+N113+R113+V113+Z113+AD113+AH113+AL113+AP113+AT113)</f>
        <v>0</v>
      </c>
      <c r="E114" s="41">
        <f>J114+N114+R114+V114+Z114+AD114+AH114+AL114+AP114+AT114</f>
        <v>0</v>
      </c>
      <c r="F114" s="40" t="str">
        <f>IF(AND(E114&lt;0.005,E113&gt;=0.005),A114,"")</f>
        <v/>
      </c>
      <c r="G114" s="41">
        <f>J113*(1+H$4/12)</f>
        <v>0</v>
      </c>
      <c r="H114" s="41">
        <f>MAX(0,G114-I$4)</f>
        <v>0</v>
      </c>
      <c r="I114" s="41">
        <f>H114</f>
        <v>0</v>
      </c>
      <c r="J114" s="41">
        <f>MAX(0,MIN(H114,I114-$C114))</f>
        <v>0</v>
      </c>
      <c r="K114" s="41">
        <f>N113*(1+L$4/12)</f>
        <v>0</v>
      </c>
      <c r="L114" s="41">
        <f>MAX(0,K114-M$4)</f>
        <v>0</v>
      </c>
      <c r="M114" s="41">
        <f>I114+L114</f>
        <v>0</v>
      </c>
      <c r="N114" s="41">
        <f>MAX(0,MIN(L114,M114-$C114))</f>
        <v>0</v>
      </c>
      <c r="O114" s="41">
        <f>R113*(1+P$4/12)</f>
        <v>0</v>
      </c>
      <c r="P114" s="41">
        <f>MAX(0,O114-Q$4)</f>
        <v>0</v>
      </c>
      <c r="Q114" s="41">
        <f>M114+P114</f>
        <v>0</v>
      </c>
      <c r="R114" s="41">
        <f>MAX(0,MIN(P114,Q114-$C114))</f>
        <v>0</v>
      </c>
      <c r="S114" s="41">
        <f>V113*(1+T$4/12)</f>
        <v>0</v>
      </c>
      <c r="T114" s="41">
        <f>MAX(0,S114-U$4)</f>
        <v>0</v>
      </c>
      <c r="U114" s="41">
        <f>Q114+T114</f>
        <v>0</v>
      </c>
      <c r="V114" s="41">
        <f>MAX(0,MIN(T114,U114-$C114))</f>
        <v>0</v>
      </c>
      <c r="W114" s="41">
        <f>Z113*(1+X$4/12)</f>
        <v>0</v>
      </c>
      <c r="X114" s="41">
        <f>MAX(0,W114-Y$4)</f>
        <v>0</v>
      </c>
      <c r="Y114" s="41">
        <f>U114+X114</f>
        <v>0</v>
      </c>
      <c r="Z114" s="41">
        <f>MAX(0,MIN(X114,Y114-$C114))</f>
        <v>0</v>
      </c>
      <c r="AA114" s="41">
        <f>AD113*(1+AB$4/12)</f>
        <v>0</v>
      </c>
      <c r="AB114" s="41">
        <f>MAX(0,AA114-AC$4)</f>
        <v>0</v>
      </c>
      <c r="AC114" s="41">
        <f>Y114+AB114</f>
        <v>0</v>
      </c>
      <c r="AD114" s="41">
        <f>MAX(0,MIN(AB114,AC114-$C114))</f>
        <v>0</v>
      </c>
      <c r="AE114" s="41">
        <f>AH113*(1+AF$4/12)</f>
        <v>0</v>
      </c>
      <c r="AF114" s="41">
        <f>MAX(0,AE114-AG$4)</f>
        <v>0</v>
      </c>
      <c r="AG114" s="41">
        <f>AC114+AF114</f>
        <v>0</v>
      </c>
      <c r="AH114" s="41">
        <f>MAX(0,MIN(AF114,AG114-$C114))</f>
        <v>0</v>
      </c>
      <c r="AI114" s="41">
        <f>AL113*(1+AJ$4/12)</f>
        <v>0</v>
      </c>
      <c r="AJ114" s="41">
        <f>MAX(0,AI114-AK$4)</f>
        <v>0</v>
      </c>
      <c r="AK114" s="41">
        <f>AG114+AJ114</f>
        <v>0</v>
      </c>
      <c r="AL114" s="41">
        <f>MAX(0,MIN(AJ114,AK114-$C114))</f>
        <v>0</v>
      </c>
      <c r="AM114" s="41">
        <f>AP113*(1+AN$4/12)</f>
        <v>0</v>
      </c>
      <c r="AN114" s="41">
        <f>MAX(0,AM114-AO$4)</f>
        <v>0</v>
      </c>
      <c r="AO114" s="41">
        <f>AK114+AN114</f>
        <v>0</v>
      </c>
      <c r="AP114" s="41">
        <f>MAX(0,MIN(AN114,AO114-$C114))</f>
        <v>0</v>
      </c>
      <c r="AQ114" s="41">
        <f>AT113*(1+AR$4/12)</f>
        <v>0</v>
      </c>
      <c r="AR114" s="41">
        <f>MAX(0,AQ114-AS$4)</f>
        <v>0</v>
      </c>
      <c r="AS114" s="41">
        <f>AO114+AR114</f>
        <v>0</v>
      </c>
      <c r="AT114" s="41">
        <f>MAX(0,MIN(AR114,AS114-$C114))</f>
        <v>0</v>
      </c>
    </row>
    <row r="115">
      <c r="A115" s="40" t="n">
        <v>109</v>
      </c>
      <c r="B115" s="40" t="str">
        <f>CHOOSE(MONTH(EDATE('4 Дългове'!$D$20,A115-1)),"януари","февруари","март","април","май","юни","юли","август","септември","октомври","ноември","декември")&amp;" "&amp;YEAR(EDATE('4 Дългове'!$D$20,A115-1))&amp;" г."</f>
        <v>ноември 2035 г.</v>
      </c>
      <c r="C115" s="41">
        <f>$C$4-(G115+K115+O115+S115+W115+AA115+AE115+AI115+AM115+AQ115)+(H115+L115+P115+T115+X115+AB115+AF115+AJ115+AN115+AR115)</f>
        <v>470</v>
      </c>
      <c r="D115" s="41">
        <f>(G115+K115+O115+S115+W115+AA115+AE115+AI115+AM115+AQ115)-(J114+N114+R114+V114+Z114+AD114+AH114+AL114+AP114+AT114)</f>
        <v>0</v>
      </c>
      <c r="E115" s="41">
        <f>J115+N115+R115+V115+Z115+AD115+AH115+AL115+AP115+AT115</f>
        <v>0</v>
      </c>
      <c r="F115" s="40" t="str">
        <f>IF(AND(E115&lt;0.005,E114&gt;=0.005),A115,"")</f>
        <v/>
      </c>
      <c r="G115" s="41">
        <f>J114*(1+H$4/12)</f>
        <v>0</v>
      </c>
      <c r="H115" s="41">
        <f>MAX(0,G115-I$4)</f>
        <v>0</v>
      </c>
      <c r="I115" s="41">
        <f>H115</f>
        <v>0</v>
      </c>
      <c r="J115" s="41">
        <f>MAX(0,MIN(H115,I115-$C115))</f>
        <v>0</v>
      </c>
      <c r="K115" s="41">
        <f>N114*(1+L$4/12)</f>
        <v>0</v>
      </c>
      <c r="L115" s="41">
        <f>MAX(0,K115-M$4)</f>
        <v>0</v>
      </c>
      <c r="M115" s="41">
        <f>I115+L115</f>
        <v>0</v>
      </c>
      <c r="N115" s="41">
        <f>MAX(0,MIN(L115,M115-$C115))</f>
        <v>0</v>
      </c>
      <c r="O115" s="41">
        <f>R114*(1+P$4/12)</f>
        <v>0</v>
      </c>
      <c r="P115" s="41">
        <f>MAX(0,O115-Q$4)</f>
        <v>0</v>
      </c>
      <c r="Q115" s="41">
        <f>M115+P115</f>
        <v>0</v>
      </c>
      <c r="R115" s="41">
        <f>MAX(0,MIN(P115,Q115-$C115))</f>
        <v>0</v>
      </c>
      <c r="S115" s="41">
        <f>V114*(1+T$4/12)</f>
        <v>0</v>
      </c>
      <c r="T115" s="41">
        <f>MAX(0,S115-U$4)</f>
        <v>0</v>
      </c>
      <c r="U115" s="41">
        <f>Q115+T115</f>
        <v>0</v>
      </c>
      <c r="V115" s="41">
        <f>MAX(0,MIN(T115,U115-$C115))</f>
        <v>0</v>
      </c>
      <c r="W115" s="41">
        <f>Z114*(1+X$4/12)</f>
        <v>0</v>
      </c>
      <c r="X115" s="41">
        <f>MAX(0,W115-Y$4)</f>
        <v>0</v>
      </c>
      <c r="Y115" s="41">
        <f>U115+X115</f>
        <v>0</v>
      </c>
      <c r="Z115" s="41">
        <f>MAX(0,MIN(X115,Y115-$C115))</f>
        <v>0</v>
      </c>
      <c r="AA115" s="41">
        <f>AD114*(1+AB$4/12)</f>
        <v>0</v>
      </c>
      <c r="AB115" s="41">
        <f>MAX(0,AA115-AC$4)</f>
        <v>0</v>
      </c>
      <c r="AC115" s="41">
        <f>Y115+AB115</f>
        <v>0</v>
      </c>
      <c r="AD115" s="41">
        <f>MAX(0,MIN(AB115,AC115-$C115))</f>
        <v>0</v>
      </c>
      <c r="AE115" s="41">
        <f>AH114*(1+AF$4/12)</f>
        <v>0</v>
      </c>
      <c r="AF115" s="41">
        <f>MAX(0,AE115-AG$4)</f>
        <v>0</v>
      </c>
      <c r="AG115" s="41">
        <f>AC115+AF115</f>
        <v>0</v>
      </c>
      <c r="AH115" s="41">
        <f>MAX(0,MIN(AF115,AG115-$C115))</f>
        <v>0</v>
      </c>
      <c r="AI115" s="41">
        <f>AL114*(1+AJ$4/12)</f>
        <v>0</v>
      </c>
      <c r="AJ115" s="41">
        <f>MAX(0,AI115-AK$4)</f>
        <v>0</v>
      </c>
      <c r="AK115" s="41">
        <f>AG115+AJ115</f>
        <v>0</v>
      </c>
      <c r="AL115" s="41">
        <f>MAX(0,MIN(AJ115,AK115-$C115))</f>
        <v>0</v>
      </c>
      <c r="AM115" s="41">
        <f>AP114*(1+AN$4/12)</f>
        <v>0</v>
      </c>
      <c r="AN115" s="41">
        <f>MAX(0,AM115-AO$4)</f>
        <v>0</v>
      </c>
      <c r="AO115" s="41">
        <f>AK115+AN115</f>
        <v>0</v>
      </c>
      <c r="AP115" s="41">
        <f>MAX(0,MIN(AN115,AO115-$C115))</f>
        <v>0</v>
      </c>
      <c r="AQ115" s="41">
        <f>AT114*(1+AR$4/12)</f>
        <v>0</v>
      </c>
      <c r="AR115" s="41">
        <f>MAX(0,AQ115-AS$4)</f>
        <v>0</v>
      </c>
      <c r="AS115" s="41">
        <f>AO115+AR115</f>
        <v>0</v>
      </c>
      <c r="AT115" s="41">
        <f>MAX(0,MIN(AR115,AS115-$C115))</f>
        <v>0</v>
      </c>
    </row>
    <row r="116">
      <c r="A116" s="40" t="n">
        <v>110</v>
      </c>
      <c r="B116" s="40" t="str">
        <f>CHOOSE(MONTH(EDATE('4 Дългове'!$D$20,A116-1)),"януари","февруари","март","април","май","юни","юли","август","септември","октомври","ноември","декември")&amp;" "&amp;YEAR(EDATE('4 Дългове'!$D$20,A116-1))&amp;" г."</f>
        <v>декември 2035 г.</v>
      </c>
      <c r="C116" s="41">
        <f>$C$4-(G116+K116+O116+S116+W116+AA116+AE116+AI116+AM116+AQ116)+(H116+L116+P116+T116+X116+AB116+AF116+AJ116+AN116+AR116)</f>
        <v>470</v>
      </c>
      <c r="D116" s="41">
        <f>(G116+K116+O116+S116+W116+AA116+AE116+AI116+AM116+AQ116)-(J115+N115+R115+V115+Z115+AD115+AH115+AL115+AP115+AT115)</f>
        <v>0</v>
      </c>
      <c r="E116" s="41">
        <f>J116+N116+R116+V116+Z116+AD116+AH116+AL116+AP116+AT116</f>
        <v>0</v>
      </c>
      <c r="F116" s="40" t="str">
        <f>IF(AND(E116&lt;0.005,E115&gt;=0.005),A116,"")</f>
        <v/>
      </c>
      <c r="G116" s="41">
        <f>J115*(1+H$4/12)</f>
        <v>0</v>
      </c>
      <c r="H116" s="41">
        <f>MAX(0,G116-I$4)</f>
        <v>0</v>
      </c>
      <c r="I116" s="41">
        <f>H116</f>
        <v>0</v>
      </c>
      <c r="J116" s="41">
        <f>MAX(0,MIN(H116,I116-$C116))</f>
        <v>0</v>
      </c>
      <c r="K116" s="41">
        <f>N115*(1+L$4/12)</f>
        <v>0</v>
      </c>
      <c r="L116" s="41">
        <f>MAX(0,K116-M$4)</f>
        <v>0</v>
      </c>
      <c r="M116" s="41">
        <f>I116+L116</f>
        <v>0</v>
      </c>
      <c r="N116" s="41">
        <f>MAX(0,MIN(L116,M116-$C116))</f>
        <v>0</v>
      </c>
      <c r="O116" s="41">
        <f>R115*(1+P$4/12)</f>
        <v>0</v>
      </c>
      <c r="P116" s="41">
        <f>MAX(0,O116-Q$4)</f>
        <v>0</v>
      </c>
      <c r="Q116" s="41">
        <f>M116+P116</f>
        <v>0</v>
      </c>
      <c r="R116" s="41">
        <f>MAX(0,MIN(P116,Q116-$C116))</f>
        <v>0</v>
      </c>
      <c r="S116" s="41">
        <f>V115*(1+T$4/12)</f>
        <v>0</v>
      </c>
      <c r="T116" s="41">
        <f>MAX(0,S116-U$4)</f>
        <v>0</v>
      </c>
      <c r="U116" s="41">
        <f>Q116+T116</f>
        <v>0</v>
      </c>
      <c r="V116" s="41">
        <f>MAX(0,MIN(T116,U116-$C116))</f>
        <v>0</v>
      </c>
      <c r="W116" s="41">
        <f>Z115*(1+X$4/12)</f>
        <v>0</v>
      </c>
      <c r="X116" s="41">
        <f>MAX(0,W116-Y$4)</f>
        <v>0</v>
      </c>
      <c r="Y116" s="41">
        <f>U116+X116</f>
        <v>0</v>
      </c>
      <c r="Z116" s="41">
        <f>MAX(0,MIN(X116,Y116-$C116))</f>
        <v>0</v>
      </c>
      <c r="AA116" s="41">
        <f>AD115*(1+AB$4/12)</f>
        <v>0</v>
      </c>
      <c r="AB116" s="41">
        <f>MAX(0,AA116-AC$4)</f>
        <v>0</v>
      </c>
      <c r="AC116" s="41">
        <f>Y116+AB116</f>
        <v>0</v>
      </c>
      <c r="AD116" s="41">
        <f>MAX(0,MIN(AB116,AC116-$C116))</f>
        <v>0</v>
      </c>
      <c r="AE116" s="41">
        <f>AH115*(1+AF$4/12)</f>
        <v>0</v>
      </c>
      <c r="AF116" s="41">
        <f>MAX(0,AE116-AG$4)</f>
        <v>0</v>
      </c>
      <c r="AG116" s="41">
        <f>AC116+AF116</f>
        <v>0</v>
      </c>
      <c r="AH116" s="41">
        <f>MAX(0,MIN(AF116,AG116-$C116))</f>
        <v>0</v>
      </c>
      <c r="AI116" s="41">
        <f>AL115*(1+AJ$4/12)</f>
        <v>0</v>
      </c>
      <c r="AJ116" s="41">
        <f>MAX(0,AI116-AK$4)</f>
        <v>0</v>
      </c>
      <c r="AK116" s="41">
        <f>AG116+AJ116</f>
        <v>0</v>
      </c>
      <c r="AL116" s="41">
        <f>MAX(0,MIN(AJ116,AK116-$C116))</f>
        <v>0</v>
      </c>
      <c r="AM116" s="41">
        <f>AP115*(1+AN$4/12)</f>
        <v>0</v>
      </c>
      <c r="AN116" s="41">
        <f>MAX(0,AM116-AO$4)</f>
        <v>0</v>
      </c>
      <c r="AO116" s="41">
        <f>AK116+AN116</f>
        <v>0</v>
      </c>
      <c r="AP116" s="41">
        <f>MAX(0,MIN(AN116,AO116-$C116))</f>
        <v>0</v>
      </c>
      <c r="AQ116" s="41">
        <f>AT115*(1+AR$4/12)</f>
        <v>0</v>
      </c>
      <c r="AR116" s="41">
        <f>MAX(0,AQ116-AS$4)</f>
        <v>0</v>
      </c>
      <c r="AS116" s="41">
        <f>AO116+AR116</f>
        <v>0</v>
      </c>
      <c r="AT116" s="41">
        <f>MAX(0,MIN(AR116,AS116-$C116))</f>
        <v>0</v>
      </c>
    </row>
    <row r="117">
      <c r="A117" s="40" t="n">
        <v>111</v>
      </c>
      <c r="B117" s="40" t="str">
        <f>CHOOSE(MONTH(EDATE('4 Дългове'!$D$20,A117-1)),"януари","февруари","март","април","май","юни","юли","август","септември","октомври","ноември","декември")&amp;" "&amp;YEAR(EDATE('4 Дългове'!$D$20,A117-1))&amp;" г."</f>
        <v>януари 2036 г.</v>
      </c>
      <c r="C117" s="41">
        <f>$C$4-(G117+K117+O117+S117+W117+AA117+AE117+AI117+AM117+AQ117)+(H117+L117+P117+T117+X117+AB117+AF117+AJ117+AN117+AR117)</f>
        <v>470</v>
      </c>
      <c r="D117" s="41">
        <f>(G117+K117+O117+S117+W117+AA117+AE117+AI117+AM117+AQ117)-(J116+N116+R116+V116+Z116+AD116+AH116+AL116+AP116+AT116)</f>
        <v>0</v>
      </c>
      <c r="E117" s="41">
        <f>J117+N117+R117+V117+Z117+AD117+AH117+AL117+AP117+AT117</f>
        <v>0</v>
      </c>
      <c r="F117" s="40" t="str">
        <f>IF(AND(E117&lt;0.005,E116&gt;=0.005),A117,"")</f>
        <v/>
      </c>
      <c r="G117" s="41">
        <f>J116*(1+H$4/12)</f>
        <v>0</v>
      </c>
      <c r="H117" s="41">
        <f>MAX(0,G117-I$4)</f>
        <v>0</v>
      </c>
      <c r="I117" s="41">
        <f>H117</f>
        <v>0</v>
      </c>
      <c r="J117" s="41">
        <f>MAX(0,MIN(H117,I117-$C117))</f>
        <v>0</v>
      </c>
      <c r="K117" s="41">
        <f>N116*(1+L$4/12)</f>
        <v>0</v>
      </c>
      <c r="L117" s="41">
        <f>MAX(0,K117-M$4)</f>
        <v>0</v>
      </c>
      <c r="M117" s="41">
        <f>I117+L117</f>
        <v>0</v>
      </c>
      <c r="N117" s="41">
        <f>MAX(0,MIN(L117,M117-$C117))</f>
        <v>0</v>
      </c>
      <c r="O117" s="41">
        <f>R116*(1+P$4/12)</f>
        <v>0</v>
      </c>
      <c r="P117" s="41">
        <f>MAX(0,O117-Q$4)</f>
        <v>0</v>
      </c>
      <c r="Q117" s="41">
        <f>M117+P117</f>
        <v>0</v>
      </c>
      <c r="R117" s="41">
        <f>MAX(0,MIN(P117,Q117-$C117))</f>
        <v>0</v>
      </c>
      <c r="S117" s="41">
        <f>V116*(1+T$4/12)</f>
        <v>0</v>
      </c>
      <c r="T117" s="41">
        <f>MAX(0,S117-U$4)</f>
        <v>0</v>
      </c>
      <c r="U117" s="41">
        <f>Q117+T117</f>
        <v>0</v>
      </c>
      <c r="V117" s="41">
        <f>MAX(0,MIN(T117,U117-$C117))</f>
        <v>0</v>
      </c>
      <c r="W117" s="41">
        <f>Z116*(1+X$4/12)</f>
        <v>0</v>
      </c>
      <c r="X117" s="41">
        <f>MAX(0,W117-Y$4)</f>
        <v>0</v>
      </c>
      <c r="Y117" s="41">
        <f>U117+X117</f>
        <v>0</v>
      </c>
      <c r="Z117" s="41">
        <f>MAX(0,MIN(X117,Y117-$C117))</f>
        <v>0</v>
      </c>
      <c r="AA117" s="41">
        <f>AD116*(1+AB$4/12)</f>
        <v>0</v>
      </c>
      <c r="AB117" s="41">
        <f>MAX(0,AA117-AC$4)</f>
        <v>0</v>
      </c>
      <c r="AC117" s="41">
        <f>Y117+AB117</f>
        <v>0</v>
      </c>
      <c r="AD117" s="41">
        <f>MAX(0,MIN(AB117,AC117-$C117))</f>
        <v>0</v>
      </c>
      <c r="AE117" s="41">
        <f>AH116*(1+AF$4/12)</f>
        <v>0</v>
      </c>
      <c r="AF117" s="41">
        <f>MAX(0,AE117-AG$4)</f>
        <v>0</v>
      </c>
      <c r="AG117" s="41">
        <f>AC117+AF117</f>
        <v>0</v>
      </c>
      <c r="AH117" s="41">
        <f>MAX(0,MIN(AF117,AG117-$C117))</f>
        <v>0</v>
      </c>
      <c r="AI117" s="41">
        <f>AL116*(1+AJ$4/12)</f>
        <v>0</v>
      </c>
      <c r="AJ117" s="41">
        <f>MAX(0,AI117-AK$4)</f>
        <v>0</v>
      </c>
      <c r="AK117" s="41">
        <f>AG117+AJ117</f>
        <v>0</v>
      </c>
      <c r="AL117" s="41">
        <f>MAX(0,MIN(AJ117,AK117-$C117))</f>
        <v>0</v>
      </c>
      <c r="AM117" s="41">
        <f>AP116*(1+AN$4/12)</f>
        <v>0</v>
      </c>
      <c r="AN117" s="41">
        <f>MAX(0,AM117-AO$4)</f>
        <v>0</v>
      </c>
      <c r="AO117" s="41">
        <f>AK117+AN117</f>
        <v>0</v>
      </c>
      <c r="AP117" s="41">
        <f>MAX(0,MIN(AN117,AO117-$C117))</f>
        <v>0</v>
      </c>
      <c r="AQ117" s="41">
        <f>AT116*(1+AR$4/12)</f>
        <v>0</v>
      </c>
      <c r="AR117" s="41">
        <f>MAX(0,AQ117-AS$4)</f>
        <v>0</v>
      </c>
      <c r="AS117" s="41">
        <f>AO117+AR117</f>
        <v>0</v>
      </c>
      <c r="AT117" s="41">
        <f>MAX(0,MIN(AR117,AS117-$C117))</f>
        <v>0</v>
      </c>
    </row>
    <row r="118">
      <c r="A118" s="40" t="n">
        <v>112</v>
      </c>
      <c r="B118" s="40" t="str">
        <f>CHOOSE(MONTH(EDATE('4 Дългове'!$D$20,A118-1)),"януари","февруари","март","април","май","юни","юли","август","септември","октомври","ноември","декември")&amp;" "&amp;YEAR(EDATE('4 Дългове'!$D$20,A118-1))&amp;" г."</f>
        <v>февруари 2036 г.</v>
      </c>
      <c r="C118" s="41">
        <f>$C$4-(G118+K118+O118+S118+W118+AA118+AE118+AI118+AM118+AQ118)+(H118+L118+P118+T118+X118+AB118+AF118+AJ118+AN118+AR118)</f>
        <v>470</v>
      </c>
      <c r="D118" s="41">
        <f>(G118+K118+O118+S118+W118+AA118+AE118+AI118+AM118+AQ118)-(J117+N117+R117+V117+Z117+AD117+AH117+AL117+AP117+AT117)</f>
        <v>0</v>
      </c>
      <c r="E118" s="41">
        <f>J118+N118+R118+V118+Z118+AD118+AH118+AL118+AP118+AT118</f>
        <v>0</v>
      </c>
      <c r="F118" s="40" t="str">
        <f>IF(AND(E118&lt;0.005,E117&gt;=0.005),A118,"")</f>
        <v/>
      </c>
      <c r="G118" s="41">
        <f>J117*(1+H$4/12)</f>
        <v>0</v>
      </c>
      <c r="H118" s="41">
        <f>MAX(0,G118-I$4)</f>
        <v>0</v>
      </c>
      <c r="I118" s="41">
        <f>H118</f>
        <v>0</v>
      </c>
      <c r="J118" s="41">
        <f>MAX(0,MIN(H118,I118-$C118))</f>
        <v>0</v>
      </c>
      <c r="K118" s="41">
        <f>N117*(1+L$4/12)</f>
        <v>0</v>
      </c>
      <c r="L118" s="41">
        <f>MAX(0,K118-M$4)</f>
        <v>0</v>
      </c>
      <c r="M118" s="41">
        <f>I118+L118</f>
        <v>0</v>
      </c>
      <c r="N118" s="41">
        <f>MAX(0,MIN(L118,M118-$C118))</f>
        <v>0</v>
      </c>
      <c r="O118" s="41">
        <f>R117*(1+P$4/12)</f>
        <v>0</v>
      </c>
      <c r="P118" s="41">
        <f>MAX(0,O118-Q$4)</f>
        <v>0</v>
      </c>
      <c r="Q118" s="41">
        <f>M118+P118</f>
        <v>0</v>
      </c>
      <c r="R118" s="41">
        <f>MAX(0,MIN(P118,Q118-$C118))</f>
        <v>0</v>
      </c>
      <c r="S118" s="41">
        <f>V117*(1+T$4/12)</f>
        <v>0</v>
      </c>
      <c r="T118" s="41">
        <f>MAX(0,S118-U$4)</f>
        <v>0</v>
      </c>
      <c r="U118" s="41">
        <f>Q118+T118</f>
        <v>0</v>
      </c>
      <c r="V118" s="41">
        <f>MAX(0,MIN(T118,U118-$C118))</f>
        <v>0</v>
      </c>
      <c r="W118" s="41">
        <f>Z117*(1+X$4/12)</f>
        <v>0</v>
      </c>
      <c r="X118" s="41">
        <f>MAX(0,W118-Y$4)</f>
        <v>0</v>
      </c>
      <c r="Y118" s="41">
        <f>U118+X118</f>
        <v>0</v>
      </c>
      <c r="Z118" s="41">
        <f>MAX(0,MIN(X118,Y118-$C118))</f>
        <v>0</v>
      </c>
      <c r="AA118" s="41">
        <f>AD117*(1+AB$4/12)</f>
        <v>0</v>
      </c>
      <c r="AB118" s="41">
        <f>MAX(0,AA118-AC$4)</f>
        <v>0</v>
      </c>
      <c r="AC118" s="41">
        <f>Y118+AB118</f>
        <v>0</v>
      </c>
      <c r="AD118" s="41">
        <f>MAX(0,MIN(AB118,AC118-$C118))</f>
        <v>0</v>
      </c>
      <c r="AE118" s="41">
        <f>AH117*(1+AF$4/12)</f>
        <v>0</v>
      </c>
      <c r="AF118" s="41">
        <f>MAX(0,AE118-AG$4)</f>
        <v>0</v>
      </c>
      <c r="AG118" s="41">
        <f>AC118+AF118</f>
        <v>0</v>
      </c>
      <c r="AH118" s="41">
        <f>MAX(0,MIN(AF118,AG118-$C118))</f>
        <v>0</v>
      </c>
      <c r="AI118" s="41">
        <f>AL117*(1+AJ$4/12)</f>
        <v>0</v>
      </c>
      <c r="AJ118" s="41">
        <f>MAX(0,AI118-AK$4)</f>
        <v>0</v>
      </c>
      <c r="AK118" s="41">
        <f>AG118+AJ118</f>
        <v>0</v>
      </c>
      <c r="AL118" s="41">
        <f>MAX(0,MIN(AJ118,AK118-$C118))</f>
        <v>0</v>
      </c>
      <c r="AM118" s="41">
        <f>AP117*(1+AN$4/12)</f>
        <v>0</v>
      </c>
      <c r="AN118" s="41">
        <f>MAX(0,AM118-AO$4)</f>
        <v>0</v>
      </c>
      <c r="AO118" s="41">
        <f>AK118+AN118</f>
        <v>0</v>
      </c>
      <c r="AP118" s="41">
        <f>MAX(0,MIN(AN118,AO118-$C118))</f>
        <v>0</v>
      </c>
      <c r="AQ118" s="41">
        <f>AT117*(1+AR$4/12)</f>
        <v>0</v>
      </c>
      <c r="AR118" s="41">
        <f>MAX(0,AQ118-AS$4)</f>
        <v>0</v>
      </c>
      <c r="AS118" s="41">
        <f>AO118+AR118</f>
        <v>0</v>
      </c>
      <c r="AT118" s="41">
        <f>MAX(0,MIN(AR118,AS118-$C118))</f>
        <v>0</v>
      </c>
    </row>
    <row r="119">
      <c r="A119" s="40" t="n">
        <v>113</v>
      </c>
      <c r="B119" s="40" t="str">
        <f>CHOOSE(MONTH(EDATE('4 Дългове'!$D$20,A119-1)),"януари","февруари","март","април","май","юни","юли","август","септември","октомври","ноември","декември")&amp;" "&amp;YEAR(EDATE('4 Дългове'!$D$20,A119-1))&amp;" г."</f>
        <v>март 2036 г.</v>
      </c>
      <c r="C119" s="41">
        <f>$C$4-(G119+K119+O119+S119+W119+AA119+AE119+AI119+AM119+AQ119)+(H119+L119+P119+T119+X119+AB119+AF119+AJ119+AN119+AR119)</f>
        <v>470</v>
      </c>
      <c r="D119" s="41">
        <f>(G119+K119+O119+S119+W119+AA119+AE119+AI119+AM119+AQ119)-(J118+N118+R118+V118+Z118+AD118+AH118+AL118+AP118+AT118)</f>
        <v>0</v>
      </c>
      <c r="E119" s="41">
        <f>J119+N119+R119+V119+Z119+AD119+AH119+AL119+AP119+AT119</f>
        <v>0</v>
      </c>
      <c r="F119" s="40" t="str">
        <f>IF(AND(E119&lt;0.005,E118&gt;=0.005),A119,"")</f>
        <v/>
      </c>
      <c r="G119" s="41">
        <f>J118*(1+H$4/12)</f>
        <v>0</v>
      </c>
      <c r="H119" s="41">
        <f>MAX(0,G119-I$4)</f>
        <v>0</v>
      </c>
      <c r="I119" s="41">
        <f>H119</f>
        <v>0</v>
      </c>
      <c r="J119" s="41">
        <f>MAX(0,MIN(H119,I119-$C119))</f>
        <v>0</v>
      </c>
      <c r="K119" s="41">
        <f>N118*(1+L$4/12)</f>
        <v>0</v>
      </c>
      <c r="L119" s="41">
        <f>MAX(0,K119-M$4)</f>
        <v>0</v>
      </c>
      <c r="M119" s="41">
        <f>I119+L119</f>
        <v>0</v>
      </c>
      <c r="N119" s="41">
        <f>MAX(0,MIN(L119,M119-$C119))</f>
        <v>0</v>
      </c>
      <c r="O119" s="41">
        <f>R118*(1+P$4/12)</f>
        <v>0</v>
      </c>
      <c r="P119" s="41">
        <f>MAX(0,O119-Q$4)</f>
        <v>0</v>
      </c>
      <c r="Q119" s="41">
        <f>M119+P119</f>
        <v>0</v>
      </c>
      <c r="R119" s="41">
        <f>MAX(0,MIN(P119,Q119-$C119))</f>
        <v>0</v>
      </c>
      <c r="S119" s="41">
        <f>V118*(1+T$4/12)</f>
        <v>0</v>
      </c>
      <c r="T119" s="41">
        <f>MAX(0,S119-U$4)</f>
        <v>0</v>
      </c>
      <c r="U119" s="41">
        <f>Q119+T119</f>
        <v>0</v>
      </c>
      <c r="V119" s="41">
        <f>MAX(0,MIN(T119,U119-$C119))</f>
        <v>0</v>
      </c>
      <c r="W119" s="41">
        <f>Z118*(1+X$4/12)</f>
        <v>0</v>
      </c>
      <c r="X119" s="41">
        <f>MAX(0,W119-Y$4)</f>
        <v>0</v>
      </c>
      <c r="Y119" s="41">
        <f>U119+X119</f>
        <v>0</v>
      </c>
      <c r="Z119" s="41">
        <f>MAX(0,MIN(X119,Y119-$C119))</f>
        <v>0</v>
      </c>
      <c r="AA119" s="41">
        <f>AD118*(1+AB$4/12)</f>
        <v>0</v>
      </c>
      <c r="AB119" s="41">
        <f>MAX(0,AA119-AC$4)</f>
        <v>0</v>
      </c>
      <c r="AC119" s="41">
        <f>Y119+AB119</f>
        <v>0</v>
      </c>
      <c r="AD119" s="41">
        <f>MAX(0,MIN(AB119,AC119-$C119))</f>
        <v>0</v>
      </c>
      <c r="AE119" s="41">
        <f>AH118*(1+AF$4/12)</f>
        <v>0</v>
      </c>
      <c r="AF119" s="41">
        <f>MAX(0,AE119-AG$4)</f>
        <v>0</v>
      </c>
      <c r="AG119" s="41">
        <f>AC119+AF119</f>
        <v>0</v>
      </c>
      <c r="AH119" s="41">
        <f>MAX(0,MIN(AF119,AG119-$C119))</f>
        <v>0</v>
      </c>
      <c r="AI119" s="41">
        <f>AL118*(1+AJ$4/12)</f>
        <v>0</v>
      </c>
      <c r="AJ119" s="41">
        <f>MAX(0,AI119-AK$4)</f>
        <v>0</v>
      </c>
      <c r="AK119" s="41">
        <f>AG119+AJ119</f>
        <v>0</v>
      </c>
      <c r="AL119" s="41">
        <f>MAX(0,MIN(AJ119,AK119-$C119))</f>
        <v>0</v>
      </c>
      <c r="AM119" s="41">
        <f>AP118*(1+AN$4/12)</f>
        <v>0</v>
      </c>
      <c r="AN119" s="41">
        <f>MAX(0,AM119-AO$4)</f>
        <v>0</v>
      </c>
      <c r="AO119" s="41">
        <f>AK119+AN119</f>
        <v>0</v>
      </c>
      <c r="AP119" s="41">
        <f>MAX(0,MIN(AN119,AO119-$C119))</f>
        <v>0</v>
      </c>
      <c r="AQ119" s="41">
        <f>AT118*(1+AR$4/12)</f>
        <v>0</v>
      </c>
      <c r="AR119" s="41">
        <f>MAX(0,AQ119-AS$4)</f>
        <v>0</v>
      </c>
      <c r="AS119" s="41">
        <f>AO119+AR119</f>
        <v>0</v>
      </c>
      <c r="AT119" s="41">
        <f>MAX(0,MIN(AR119,AS119-$C119))</f>
        <v>0</v>
      </c>
    </row>
    <row r="120">
      <c r="A120" s="40" t="n">
        <v>114</v>
      </c>
      <c r="B120" s="40" t="str">
        <f>CHOOSE(MONTH(EDATE('4 Дългове'!$D$20,A120-1)),"януари","февруари","март","април","май","юни","юли","август","септември","октомври","ноември","декември")&amp;" "&amp;YEAR(EDATE('4 Дългове'!$D$20,A120-1))&amp;" г."</f>
        <v>април 2036 г.</v>
      </c>
      <c r="C120" s="41">
        <f>$C$4-(G120+K120+O120+S120+W120+AA120+AE120+AI120+AM120+AQ120)+(H120+L120+P120+T120+X120+AB120+AF120+AJ120+AN120+AR120)</f>
        <v>470</v>
      </c>
      <c r="D120" s="41">
        <f>(G120+K120+O120+S120+W120+AA120+AE120+AI120+AM120+AQ120)-(J119+N119+R119+V119+Z119+AD119+AH119+AL119+AP119+AT119)</f>
        <v>0</v>
      </c>
      <c r="E120" s="41">
        <f>J120+N120+R120+V120+Z120+AD120+AH120+AL120+AP120+AT120</f>
        <v>0</v>
      </c>
      <c r="F120" s="40" t="str">
        <f>IF(AND(E120&lt;0.005,E119&gt;=0.005),A120,"")</f>
        <v/>
      </c>
      <c r="G120" s="41">
        <f>J119*(1+H$4/12)</f>
        <v>0</v>
      </c>
      <c r="H120" s="41">
        <f>MAX(0,G120-I$4)</f>
        <v>0</v>
      </c>
      <c r="I120" s="41">
        <f>H120</f>
        <v>0</v>
      </c>
      <c r="J120" s="41">
        <f>MAX(0,MIN(H120,I120-$C120))</f>
        <v>0</v>
      </c>
      <c r="K120" s="41">
        <f>N119*(1+L$4/12)</f>
        <v>0</v>
      </c>
      <c r="L120" s="41">
        <f>MAX(0,K120-M$4)</f>
        <v>0</v>
      </c>
      <c r="M120" s="41">
        <f>I120+L120</f>
        <v>0</v>
      </c>
      <c r="N120" s="41">
        <f>MAX(0,MIN(L120,M120-$C120))</f>
        <v>0</v>
      </c>
      <c r="O120" s="41">
        <f>R119*(1+P$4/12)</f>
        <v>0</v>
      </c>
      <c r="P120" s="41">
        <f>MAX(0,O120-Q$4)</f>
        <v>0</v>
      </c>
      <c r="Q120" s="41">
        <f>M120+P120</f>
        <v>0</v>
      </c>
      <c r="R120" s="41">
        <f>MAX(0,MIN(P120,Q120-$C120))</f>
        <v>0</v>
      </c>
      <c r="S120" s="41">
        <f>V119*(1+T$4/12)</f>
        <v>0</v>
      </c>
      <c r="T120" s="41">
        <f>MAX(0,S120-U$4)</f>
        <v>0</v>
      </c>
      <c r="U120" s="41">
        <f>Q120+T120</f>
        <v>0</v>
      </c>
      <c r="V120" s="41">
        <f>MAX(0,MIN(T120,U120-$C120))</f>
        <v>0</v>
      </c>
      <c r="W120" s="41">
        <f>Z119*(1+X$4/12)</f>
        <v>0</v>
      </c>
      <c r="X120" s="41">
        <f>MAX(0,W120-Y$4)</f>
        <v>0</v>
      </c>
      <c r="Y120" s="41">
        <f>U120+X120</f>
        <v>0</v>
      </c>
      <c r="Z120" s="41">
        <f>MAX(0,MIN(X120,Y120-$C120))</f>
        <v>0</v>
      </c>
      <c r="AA120" s="41">
        <f>AD119*(1+AB$4/12)</f>
        <v>0</v>
      </c>
      <c r="AB120" s="41">
        <f>MAX(0,AA120-AC$4)</f>
        <v>0</v>
      </c>
      <c r="AC120" s="41">
        <f>Y120+AB120</f>
        <v>0</v>
      </c>
      <c r="AD120" s="41">
        <f>MAX(0,MIN(AB120,AC120-$C120))</f>
        <v>0</v>
      </c>
      <c r="AE120" s="41">
        <f>AH119*(1+AF$4/12)</f>
        <v>0</v>
      </c>
      <c r="AF120" s="41">
        <f>MAX(0,AE120-AG$4)</f>
        <v>0</v>
      </c>
      <c r="AG120" s="41">
        <f>AC120+AF120</f>
        <v>0</v>
      </c>
      <c r="AH120" s="41">
        <f>MAX(0,MIN(AF120,AG120-$C120))</f>
        <v>0</v>
      </c>
      <c r="AI120" s="41">
        <f>AL119*(1+AJ$4/12)</f>
        <v>0</v>
      </c>
      <c r="AJ120" s="41">
        <f>MAX(0,AI120-AK$4)</f>
        <v>0</v>
      </c>
      <c r="AK120" s="41">
        <f>AG120+AJ120</f>
        <v>0</v>
      </c>
      <c r="AL120" s="41">
        <f>MAX(0,MIN(AJ120,AK120-$C120))</f>
        <v>0</v>
      </c>
      <c r="AM120" s="41">
        <f>AP119*(1+AN$4/12)</f>
        <v>0</v>
      </c>
      <c r="AN120" s="41">
        <f>MAX(0,AM120-AO$4)</f>
        <v>0</v>
      </c>
      <c r="AO120" s="41">
        <f>AK120+AN120</f>
        <v>0</v>
      </c>
      <c r="AP120" s="41">
        <f>MAX(0,MIN(AN120,AO120-$C120))</f>
        <v>0</v>
      </c>
      <c r="AQ120" s="41">
        <f>AT119*(1+AR$4/12)</f>
        <v>0</v>
      </c>
      <c r="AR120" s="41">
        <f>MAX(0,AQ120-AS$4)</f>
        <v>0</v>
      </c>
      <c r="AS120" s="41">
        <f>AO120+AR120</f>
        <v>0</v>
      </c>
      <c r="AT120" s="41">
        <f>MAX(0,MIN(AR120,AS120-$C120))</f>
        <v>0</v>
      </c>
    </row>
    <row r="121">
      <c r="A121" s="40" t="n">
        <v>115</v>
      </c>
      <c r="B121" s="40" t="str">
        <f>CHOOSE(MONTH(EDATE('4 Дългове'!$D$20,A121-1)),"януари","февруари","март","април","май","юни","юли","август","септември","октомври","ноември","декември")&amp;" "&amp;YEAR(EDATE('4 Дългове'!$D$20,A121-1))&amp;" г."</f>
        <v>май 2036 г.</v>
      </c>
      <c r="C121" s="41">
        <f>$C$4-(G121+K121+O121+S121+W121+AA121+AE121+AI121+AM121+AQ121)+(H121+L121+P121+T121+X121+AB121+AF121+AJ121+AN121+AR121)</f>
        <v>470</v>
      </c>
      <c r="D121" s="41">
        <f>(G121+K121+O121+S121+W121+AA121+AE121+AI121+AM121+AQ121)-(J120+N120+R120+V120+Z120+AD120+AH120+AL120+AP120+AT120)</f>
        <v>0</v>
      </c>
      <c r="E121" s="41">
        <f>J121+N121+R121+V121+Z121+AD121+AH121+AL121+AP121+AT121</f>
        <v>0</v>
      </c>
      <c r="F121" s="40" t="str">
        <f>IF(AND(E121&lt;0.005,E120&gt;=0.005),A121,"")</f>
        <v/>
      </c>
      <c r="G121" s="41">
        <f>J120*(1+H$4/12)</f>
        <v>0</v>
      </c>
      <c r="H121" s="41">
        <f>MAX(0,G121-I$4)</f>
        <v>0</v>
      </c>
      <c r="I121" s="41">
        <f>H121</f>
        <v>0</v>
      </c>
      <c r="J121" s="41">
        <f>MAX(0,MIN(H121,I121-$C121))</f>
        <v>0</v>
      </c>
      <c r="K121" s="41">
        <f>N120*(1+L$4/12)</f>
        <v>0</v>
      </c>
      <c r="L121" s="41">
        <f>MAX(0,K121-M$4)</f>
        <v>0</v>
      </c>
      <c r="M121" s="41">
        <f>I121+L121</f>
        <v>0</v>
      </c>
      <c r="N121" s="41">
        <f>MAX(0,MIN(L121,M121-$C121))</f>
        <v>0</v>
      </c>
      <c r="O121" s="41">
        <f>R120*(1+P$4/12)</f>
        <v>0</v>
      </c>
      <c r="P121" s="41">
        <f>MAX(0,O121-Q$4)</f>
        <v>0</v>
      </c>
      <c r="Q121" s="41">
        <f>M121+P121</f>
        <v>0</v>
      </c>
      <c r="R121" s="41">
        <f>MAX(0,MIN(P121,Q121-$C121))</f>
        <v>0</v>
      </c>
      <c r="S121" s="41">
        <f>V120*(1+T$4/12)</f>
        <v>0</v>
      </c>
      <c r="T121" s="41">
        <f>MAX(0,S121-U$4)</f>
        <v>0</v>
      </c>
      <c r="U121" s="41">
        <f>Q121+T121</f>
        <v>0</v>
      </c>
      <c r="V121" s="41">
        <f>MAX(0,MIN(T121,U121-$C121))</f>
        <v>0</v>
      </c>
      <c r="W121" s="41">
        <f>Z120*(1+X$4/12)</f>
        <v>0</v>
      </c>
      <c r="X121" s="41">
        <f>MAX(0,W121-Y$4)</f>
        <v>0</v>
      </c>
      <c r="Y121" s="41">
        <f>U121+X121</f>
        <v>0</v>
      </c>
      <c r="Z121" s="41">
        <f>MAX(0,MIN(X121,Y121-$C121))</f>
        <v>0</v>
      </c>
      <c r="AA121" s="41">
        <f>AD120*(1+AB$4/12)</f>
        <v>0</v>
      </c>
      <c r="AB121" s="41">
        <f>MAX(0,AA121-AC$4)</f>
        <v>0</v>
      </c>
      <c r="AC121" s="41">
        <f>Y121+AB121</f>
        <v>0</v>
      </c>
      <c r="AD121" s="41">
        <f>MAX(0,MIN(AB121,AC121-$C121))</f>
        <v>0</v>
      </c>
      <c r="AE121" s="41">
        <f>AH120*(1+AF$4/12)</f>
        <v>0</v>
      </c>
      <c r="AF121" s="41">
        <f>MAX(0,AE121-AG$4)</f>
        <v>0</v>
      </c>
      <c r="AG121" s="41">
        <f>AC121+AF121</f>
        <v>0</v>
      </c>
      <c r="AH121" s="41">
        <f>MAX(0,MIN(AF121,AG121-$C121))</f>
        <v>0</v>
      </c>
      <c r="AI121" s="41">
        <f>AL120*(1+AJ$4/12)</f>
        <v>0</v>
      </c>
      <c r="AJ121" s="41">
        <f>MAX(0,AI121-AK$4)</f>
        <v>0</v>
      </c>
      <c r="AK121" s="41">
        <f>AG121+AJ121</f>
        <v>0</v>
      </c>
      <c r="AL121" s="41">
        <f>MAX(0,MIN(AJ121,AK121-$C121))</f>
        <v>0</v>
      </c>
      <c r="AM121" s="41">
        <f>AP120*(1+AN$4/12)</f>
        <v>0</v>
      </c>
      <c r="AN121" s="41">
        <f>MAX(0,AM121-AO$4)</f>
        <v>0</v>
      </c>
      <c r="AO121" s="41">
        <f>AK121+AN121</f>
        <v>0</v>
      </c>
      <c r="AP121" s="41">
        <f>MAX(0,MIN(AN121,AO121-$C121))</f>
        <v>0</v>
      </c>
      <c r="AQ121" s="41">
        <f>AT120*(1+AR$4/12)</f>
        <v>0</v>
      </c>
      <c r="AR121" s="41">
        <f>MAX(0,AQ121-AS$4)</f>
        <v>0</v>
      </c>
      <c r="AS121" s="41">
        <f>AO121+AR121</f>
        <v>0</v>
      </c>
      <c r="AT121" s="41">
        <f>MAX(0,MIN(AR121,AS121-$C121))</f>
        <v>0</v>
      </c>
    </row>
    <row r="122">
      <c r="A122" s="40" t="n">
        <v>116</v>
      </c>
      <c r="B122" s="40" t="str">
        <f>CHOOSE(MONTH(EDATE('4 Дългове'!$D$20,A122-1)),"януари","февруари","март","април","май","юни","юли","август","септември","октомври","ноември","декември")&amp;" "&amp;YEAR(EDATE('4 Дългове'!$D$20,A122-1))&amp;" г."</f>
        <v>юни 2036 г.</v>
      </c>
      <c r="C122" s="41">
        <f>$C$4-(G122+K122+O122+S122+W122+AA122+AE122+AI122+AM122+AQ122)+(H122+L122+P122+T122+X122+AB122+AF122+AJ122+AN122+AR122)</f>
        <v>470</v>
      </c>
      <c r="D122" s="41">
        <f>(G122+K122+O122+S122+W122+AA122+AE122+AI122+AM122+AQ122)-(J121+N121+R121+V121+Z121+AD121+AH121+AL121+AP121+AT121)</f>
        <v>0</v>
      </c>
      <c r="E122" s="41">
        <f>J122+N122+R122+V122+Z122+AD122+AH122+AL122+AP122+AT122</f>
        <v>0</v>
      </c>
      <c r="F122" s="40" t="str">
        <f>IF(AND(E122&lt;0.005,E121&gt;=0.005),A122,"")</f>
        <v/>
      </c>
      <c r="G122" s="41">
        <f>J121*(1+H$4/12)</f>
        <v>0</v>
      </c>
      <c r="H122" s="41">
        <f>MAX(0,G122-I$4)</f>
        <v>0</v>
      </c>
      <c r="I122" s="41">
        <f>H122</f>
        <v>0</v>
      </c>
      <c r="J122" s="41">
        <f>MAX(0,MIN(H122,I122-$C122))</f>
        <v>0</v>
      </c>
      <c r="K122" s="41">
        <f>N121*(1+L$4/12)</f>
        <v>0</v>
      </c>
      <c r="L122" s="41">
        <f>MAX(0,K122-M$4)</f>
        <v>0</v>
      </c>
      <c r="M122" s="41">
        <f>I122+L122</f>
        <v>0</v>
      </c>
      <c r="N122" s="41">
        <f>MAX(0,MIN(L122,M122-$C122))</f>
        <v>0</v>
      </c>
      <c r="O122" s="41">
        <f>R121*(1+P$4/12)</f>
        <v>0</v>
      </c>
      <c r="P122" s="41">
        <f>MAX(0,O122-Q$4)</f>
        <v>0</v>
      </c>
      <c r="Q122" s="41">
        <f>M122+P122</f>
        <v>0</v>
      </c>
      <c r="R122" s="41">
        <f>MAX(0,MIN(P122,Q122-$C122))</f>
        <v>0</v>
      </c>
      <c r="S122" s="41">
        <f>V121*(1+T$4/12)</f>
        <v>0</v>
      </c>
      <c r="T122" s="41">
        <f>MAX(0,S122-U$4)</f>
        <v>0</v>
      </c>
      <c r="U122" s="41">
        <f>Q122+T122</f>
        <v>0</v>
      </c>
      <c r="V122" s="41">
        <f>MAX(0,MIN(T122,U122-$C122))</f>
        <v>0</v>
      </c>
      <c r="W122" s="41">
        <f>Z121*(1+X$4/12)</f>
        <v>0</v>
      </c>
      <c r="X122" s="41">
        <f>MAX(0,W122-Y$4)</f>
        <v>0</v>
      </c>
      <c r="Y122" s="41">
        <f>U122+X122</f>
        <v>0</v>
      </c>
      <c r="Z122" s="41">
        <f>MAX(0,MIN(X122,Y122-$C122))</f>
        <v>0</v>
      </c>
      <c r="AA122" s="41">
        <f>AD121*(1+AB$4/12)</f>
        <v>0</v>
      </c>
      <c r="AB122" s="41">
        <f>MAX(0,AA122-AC$4)</f>
        <v>0</v>
      </c>
      <c r="AC122" s="41">
        <f>Y122+AB122</f>
        <v>0</v>
      </c>
      <c r="AD122" s="41">
        <f>MAX(0,MIN(AB122,AC122-$C122))</f>
        <v>0</v>
      </c>
      <c r="AE122" s="41">
        <f>AH121*(1+AF$4/12)</f>
        <v>0</v>
      </c>
      <c r="AF122" s="41">
        <f>MAX(0,AE122-AG$4)</f>
        <v>0</v>
      </c>
      <c r="AG122" s="41">
        <f>AC122+AF122</f>
        <v>0</v>
      </c>
      <c r="AH122" s="41">
        <f>MAX(0,MIN(AF122,AG122-$C122))</f>
        <v>0</v>
      </c>
      <c r="AI122" s="41">
        <f>AL121*(1+AJ$4/12)</f>
        <v>0</v>
      </c>
      <c r="AJ122" s="41">
        <f>MAX(0,AI122-AK$4)</f>
        <v>0</v>
      </c>
      <c r="AK122" s="41">
        <f>AG122+AJ122</f>
        <v>0</v>
      </c>
      <c r="AL122" s="41">
        <f>MAX(0,MIN(AJ122,AK122-$C122))</f>
        <v>0</v>
      </c>
      <c r="AM122" s="41">
        <f>AP121*(1+AN$4/12)</f>
        <v>0</v>
      </c>
      <c r="AN122" s="41">
        <f>MAX(0,AM122-AO$4)</f>
        <v>0</v>
      </c>
      <c r="AO122" s="41">
        <f>AK122+AN122</f>
        <v>0</v>
      </c>
      <c r="AP122" s="41">
        <f>MAX(0,MIN(AN122,AO122-$C122))</f>
        <v>0</v>
      </c>
      <c r="AQ122" s="41">
        <f>AT121*(1+AR$4/12)</f>
        <v>0</v>
      </c>
      <c r="AR122" s="41">
        <f>MAX(0,AQ122-AS$4)</f>
        <v>0</v>
      </c>
      <c r="AS122" s="41">
        <f>AO122+AR122</f>
        <v>0</v>
      </c>
      <c r="AT122" s="41">
        <f>MAX(0,MIN(AR122,AS122-$C122))</f>
        <v>0</v>
      </c>
    </row>
    <row r="123">
      <c r="A123" s="40" t="n">
        <v>117</v>
      </c>
      <c r="B123" s="40" t="str">
        <f>CHOOSE(MONTH(EDATE('4 Дългове'!$D$20,A123-1)),"януари","февруари","март","април","май","юни","юли","август","септември","октомври","ноември","декември")&amp;" "&amp;YEAR(EDATE('4 Дългове'!$D$20,A123-1))&amp;" г."</f>
        <v>юли 2036 г.</v>
      </c>
      <c r="C123" s="41">
        <f>$C$4-(G123+K123+O123+S123+W123+AA123+AE123+AI123+AM123+AQ123)+(H123+L123+P123+T123+X123+AB123+AF123+AJ123+AN123+AR123)</f>
        <v>470</v>
      </c>
      <c r="D123" s="41">
        <f>(G123+K123+O123+S123+W123+AA123+AE123+AI123+AM123+AQ123)-(J122+N122+R122+V122+Z122+AD122+AH122+AL122+AP122+AT122)</f>
        <v>0</v>
      </c>
      <c r="E123" s="41">
        <f>J123+N123+R123+V123+Z123+AD123+AH123+AL123+AP123+AT123</f>
        <v>0</v>
      </c>
      <c r="F123" s="40" t="str">
        <f>IF(AND(E123&lt;0.005,E122&gt;=0.005),A123,"")</f>
        <v/>
      </c>
      <c r="G123" s="41">
        <f>J122*(1+H$4/12)</f>
        <v>0</v>
      </c>
      <c r="H123" s="41">
        <f>MAX(0,G123-I$4)</f>
        <v>0</v>
      </c>
      <c r="I123" s="41">
        <f>H123</f>
        <v>0</v>
      </c>
      <c r="J123" s="41">
        <f>MAX(0,MIN(H123,I123-$C123))</f>
        <v>0</v>
      </c>
      <c r="K123" s="41">
        <f>N122*(1+L$4/12)</f>
        <v>0</v>
      </c>
      <c r="L123" s="41">
        <f>MAX(0,K123-M$4)</f>
        <v>0</v>
      </c>
      <c r="M123" s="41">
        <f>I123+L123</f>
        <v>0</v>
      </c>
      <c r="N123" s="41">
        <f>MAX(0,MIN(L123,M123-$C123))</f>
        <v>0</v>
      </c>
      <c r="O123" s="41">
        <f>R122*(1+P$4/12)</f>
        <v>0</v>
      </c>
      <c r="P123" s="41">
        <f>MAX(0,O123-Q$4)</f>
        <v>0</v>
      </c>
      <c r="Q123" s="41">
        <f>M123+P123</f>
        <v>0</v>
      </c>
      <c r="R123" s="41">
        <f>MAX(0,MIN(P123,Q123-$C123))</f>
        <v>0</v>
      </c>
      <c r="S123" s="41">
        <f>V122*(1+T$4/12)</f>
        <v>0</v>
      </c>
      <c r="T123" s="41">
        <f>MAX(0,S123-U$4)</f>
        <v>0</v>
      </c>
      <c r="U123" s="41">
        <f>Q123+T123</f>
        <v>0</v>
      </c>
      <c r="V123" s="41">
        <f>MAX(0,MIN(T123,U123-$C123))</f>
        <v>0</v>
      </c>
      <c r="W123" s="41">
        <f>Z122*(1+X$4/12)</f>
        <v>0</v>
      </c>
      <c r="X123" s="41">
        <f>MAX(0,W123-Y$4)</f>
        <v>0</v>
      </c>
      <c r="Y123" s="41">
        <f>U123+X123</f>
        <v>0</v>
      </c>
      <c r="Z123" s="41">
        <f>MAX(0,MIN(X123,Y123-$C123))</f>
        <v>0</v>
      </c>
      <c r="AA123" s="41">
        <f>AD122*(1+AB$4/12)</f>
        <v>0</v>
      </c>
      <c r="AB123" s="41">
        <f>MAX(0,AA123-AC$4)</f>
        <v>0</v>
      </c>
      <c r="AC123" s="41">
        <f>Y123+AB123</f>
        <v>0</v>
      </c>
      <c r="AD123" s="41">
        <f>MAX(0,MIN(AB123,AC123-$C123))</f>
        <v>0</v>
      </c>
      <c r="AE123" s="41">
        <f>AH122*(1+AF$4/12)</f>
        <v>0</v>
      </c>
      <c r="AF123" s="41">
        <f>MAX(0,AE123-AG$4)</f>
        <v>0</v>
      </c>
      <c r="AG123" s="41">
        <f>AC123+AF123</f>
        <v>0</v>
      </c>
      <c r="AH123" s="41">
        <f>MAX(0,MIN(AF123,AG123-$C123))</f>
        <v>0</v>
      </c>
      <c r="AI123" s="41">
        <f>AL122*(1+AJ$4/12)</f>
        <v>0</v>
      </c>
      <c r="AJ123" s="41">
        <f>MAX(0,AI123-AK$4)</f>
        <v>0</v>
      </c>
      <c r="AK123" s="41">
        <f>AG123+AJ123</f>
        <v>0</v>
      </c>
      <c r="AL123" s="41">
        <f>MAX(0,MIN(AJ123,AK123-$C123))</f>
        <v>0</v>
      </c>
      <c r="AM123" s="41">
        <f>AP122*(1+AN$4/12)</f>
        <v>0</v>
      </c>
      <c r="AN123" s="41">
        <f>MAX(0,AM123-AO$4)</f>
        <v>0</v>
      </c>
      <c r="AO123" s="41">
        <f>AK123+AN123</f>
        <v>0</v>
      </c>
      <c r="AP123" s="41">
        <f>MAX(0,MIN(AN123,AO123-$C123))</f>
        <v>0</v>
      </c>
      <c r="AQ123" s="41">
        <f>AT122*(1+AR$4/12)</f>
        <v>0</v>
      </c>
      <c r="AR123" s="41">
        <f>MAX(0,AQ123-AS$4)</f>
        <v>0</v>
      </c>
      <c r="AS123" s="41">
        <f>AO123+AR123</f>
        <v>0</v>
      </c>
      <c r="AT123" s="41">
        <f>MAX(0,MIN(AR123,AS123-$C123))</f>
        <v>0</v>
      </c>
    </row>
    <row r="124">
      <c r="A124" s="40" t="n">
        <v>118</v>
      </c>
      <c r="B124" s="40" t="str">
        <f>CHOOSE(MONTH(EDATE('4 Дългове'!$D$20,A124-1)),"януари","февруари","март","април","май","юни","юли","август","септември","октомври","ноември","декември")&amp;" "&amp;YEAR(EDATE('4 Дългове'!$D$20,A124-1))&amp;" г."</f>
        <v>август 2036 г.</v>
      </c>
      <c r="C124" s="41">
        <f>$C$4-(G124+K124+O124+S124+W124+AA124+AE124+AI124+AM124+AQ124)+(H124+L124+P124+T124+X124+AB124+AF124+AJ124+AN124+AR124)</f>
        <v>470</v>
      </c>
      <c r="D124" s="41">
        <f>(G124+K124+O124+S124+W124+AA124+AE124+AI124+AM124+AQ124)-(J123+N123+R123+V123+Z123+AD123+AH123+AL123+AP123+AT123)</f>
        <v>0</v>
      </c>
      <c r="E124" s="41">
        <f>J124+N124+R124+V124+Z124+AD124+AH124+AL124+AP124+AT124</f>
        <v>0</v>
      </c>
      <c r="F124" s="40" t="str">
        <f>IF(AND(E124&lt;0.005,E123&gt;=0.005),A124,"")</f>
        <v/>
      </c>
      <c r="G124" s="41">
        <f>J123*(1+H$4/12)</f>
        <v>0</v>
      </c>
      <c r="H124" s="41">
        <f>MAX(0,G124-I$4)</f>
        <v>0</v>
      </c>
      <c r="I124" s="41">
        <f>H124</f>
        <v>0</v>
      </c>
      <c r="J124" s="41">
        <f>MAX(0,MIN(H124,I124-$C124))</f>
        <v>0</v>
      </c>
      <c r="K124" s="41">
        <f>N123*(1+L$4/12)</f>
        <v>0</v>
      </c>
      <c r="L124" s="41">
        <f>MAX(0,K124-M$4)</f>
        <v>0</v>
      </c>
      <c r="M124" s="41">
        <f>I124+L124</f>
        <v>0</v>
      </c>
      <c r="N124" s="41">
        <f>MAX(0,MIN(L124,M124-$C124))</f>
        <v>0</v>
      </c>
      <c r="O124" s="41">
        <f>R123*(1+P$4/12)</f>
        <v>0</v>
      </c>
      <c r="P124" s="41">
        <f>MAX(0,O124-Q$4)</f>
        <v>0</v>
      </c>
      <c r="Q124" s="41">
        <f>M124+P124</f>
        <v>0</v>
      </c>
      <c r="R124" s="41">
        <f>MAX(0,MIN(P124,Q124-$C124))</f>
        <v>0</v>
      </c>
      <c r="S124" s="41">
        <f>V123*(1+T$4/12)</f>
        <v>0</v>
      </c>
      <c r="T124" s="41">
        <f>MAX(0,S124-U$4)</f>
        <v>0</v>
      </c>
      <c r="U124" s="41">
        <f>Q124+T124</f>
        <v>0</v>
      </c>
      <c r="V124" s="41">
        <f>MAX(0,MIN(T124,U124-$C124))</f>
        <v>0</v>
      </c>
      <c r="W124" s="41">
        <f>Z123*(1+X$4/12)</f>
        <v>0</v>
      </c>
      <c r="X124" s="41">
        <f>MAX(0,W124-Y$4)</f>
        <v>0</v>
      </c>
      <c r="Y124" s="41">
        <f>U124+X124</f>
        <v>0</v>
      </c>
      <c r="Z124" s="41">
        <f>MAX(0,MIN(X124,Y124-$C124))</f>
        <v>0</v>
      </c>
      <c r="AA124" s="41">
        <f>AD123*(1+AB$4/12)</f>
        <v>0</v>
      </c>
      <c r="AB124" s="41">
        <f>MAX(0,AA124-AC$4)</f>
        <v>0</v>
      </c>
      <c r="AC124" s="41">
        <f>Y124+AB124</f>
        <v>0</v>
      </c>
      <c r="AD124" s="41">
        <f>MAX(0,MIN(AB124,AC124-$C124))</f>
        <v>0</v>
      </c>
      <c r="AE124" s="41">
        <f>AH123*(1+AF$4/12)</f>
        <v>0</v>
      </c>
      <c r="AF124" s="41">
        <f>MAX(0,AE124-AG$4)</f>
        <v>0</v>
      </c>
      <c r="AG124" s="41">
        <f>AC124+AF124</f>
        <v>0</v>
      </c>
      <c r="AH124" s="41">
        <f>MAX(0,MIN(AF124,AG124-$C124))</f>
        <v>0</v>
      </c>
      <c r="AI124" s="41">
        <f>AL123*(1+AJ$4/12)</f>
        <v>0</v>
      </c>
      <c r="AJ124" s="41">
        <f>MAX(0,AI124-AK$4)</f>
        <v>0</v>
      </c>
      <c r="AK124" s="41">
        <f>AG124+AJ124</f>
        <v>0</v>
      </c>
      <c r="AL124" s="41">
        <f>MAX(0,MIN(AJ124,AK124-$C124))</f>
        <v>0</v>
      </c>
      <c r="AM124" s="41">
        <f>AP123*(1+AN$4/12)</f>
        <v>0</v>
      </c>
      <c r="AN124" s="41">
        <f>MAX(0,AM124-AO$4)</f>
        <v>0</v>
      </c>
      <c r="AO124" s="41">
        <f>AK124+AN124</f>
        <v>0</v>
      </c>
      <c r="AP124" s="41">
        <f>MAX(0,MIN(AN124,AO124-$C124))</f>
        <v>0</v>
      </c>
      <c r="AQ124" s="41">
        <f>AT123*(1+AR$4/12)</f>
        <v>0</v>
      </c>
      <c r="AR124" s="41">
        <f>MAX(0,AQ124-AS$4)</f>
        <v>0</v>
      </c>
      <c r="AS124" s="41">
        <f>AO124+AR124</f>
        <v>0</v>
      </c>
      <c r="AT124" s="41">
        <f>MAX(0,MIN(AR124,AS124-$C124))</f>
        <v>0</v>
      </c>
    </row>
    <row r="125">
      <c r="A125" s="40" t="n">
        <v>119</v>
      </c>
      <c r="B125" s="40" t="str">
        <f>CHOOSE(MONTH(EDATE('4 Дългове'!$D$20,A125-1)),"януари","февруари","март","април","май","юни","юли","август","септември","октомври","ноември","декември")&amp;" "&amp;YEAR(EDATE('4 Дългове'!$D$20,A125-1))&amp;" г."</f>
        <v>септември 2036 г.</v>
      </c>
      <c r="C125" s="41">
        <f>$C$4-(G125+K125+O125+S125+W125+AA125+AE125+AI125+AM125+AQ125)+(H125+L125+P125+T125+X125+AB125+AF125+AJ125+AN125+AR125)</f>
        <v>470</v>
      </c>
      <c r="D125" s="41">
        <f>(G125+K125+O125+S125+W125+AA125+AE125+AI125+AM125+AQ125)-(J124+N124+R124+V124+Z124+AD124+AH124+AL124+AP124+AT124)</f>
        <v>0</v>
      </c>
      <c r="E125" s="41">
        <f>J125+N125+R125+V125+Z125+AD125+AH125+AL125+AP125+AT125</f>
        <v>0</v>
      </c>
      <c r="F125" s="40" t="str">
        <f>IF(AND(E125&lt;0.005,E124&gt;=0.005),A125,"")</f>
        <v/>
      </c>
      <c r="G125" s="41">
        <f>J124*(1+H$4/12)</f>
        <v>0</v>
      </c>
      <c r="H125" s="41">
        <f>MAX(0,G125-I$4)</f>
        <v>0</v>
      </c>
      <c r="I125" s="41">
        <f>H125</f>
        <v>0</v>
      </c>
      <c r="J125" s="41">
        <f>MAX(0,MIN(H125,I125-$C125))</f>
        <v>0</v>
      </c>
      <c r="K125" s="41">
        <f>N124*(1+L$4/12)</f>
        <v>0</v>
      </c>
      <c r="L125" s="41">
        <f>MAX(0,K125-M$4)</f>
        <v>0</v>
      </c>
      <c r="M125" s="41">
        <f>I125+L125</f>
        <v>0</v>
      </c>
      <c r="N125" s="41">
        <f>MAX(0,MIN(L125,M125-$C125))</f>
        <v>0</v>
      </c>
      <c r="O125" s="41">
        <f>R124*(1+P$4/12)</f>
        <v>0</v>
      </c>
      <c r="P125" s="41">
        <f>MAX(0,O125-Q$4)</f>
        <v>0</v>
      </c>
      <c r="Q125" s="41">
        <f>M125+P125</f>
        <v>0</v>
      </c>
      <c r="R125" s="41">
        <f>MAX(0,MIN(P125,Q125-$C125))</f>
        <v>0</v>
      </c>
      <c r="S125" s="41">
        <f>V124*(1+T$4/12)</f>
        <v>0</v>
      </c>
      <c r="T125" s="41">
        <f>MAX(0,S125-U$4)</f>
        <v>0</v>
      </c>
      <c r="U125" s="41">
        <f>Q125+T125</f>
        <v>0</v>
      </c>
      <c r="V125" s="41">
        <f>MAX(0,MIN(T125,U125-$C125))</f>
        <v>0</v>
      </c>
      <c r="W125" s="41">
        <f>Z124*(1+X$4/12)</f>
        <v>0</v>
      </c>
      <c r="X125" s="41">
        <f>MAX(0,W125-Y$4)</f>
        <v>0</v>
      </c>
      <c r="Y125" s="41">
        <f>U125+X125</f>
        <v>0</v>
      </c>
      <c r="Z125" s="41">
        <f>MAX(0,MIN(X125,Y125-$C125))</f>
        <v>0</v>
      </c>
      <c r="AA125" s="41">
        <f>AD124*(1+AB$4/12)</f>
        <v>0</v>
      </c>
      <c r="AB125" s="41">
        <f>MAX(0,AA125-AC$4)</f>
        <v>0</v>
      </c>
      <c r="AC125" s="41">
        <f>Y125+AB125</f>
        <v>0</v>
      </c>
      <c r="AD125" s="41">
        <f>MAX(0,MIN(AB125,AC125-$C125))</f>
        <v>0</v>
      </c>
      <c r="AE125" s="41">
        <f>AH124*(1+AF$4/12)</f>
        <v>0</v>
      </c>
      <c r="AF125" s="41">
        <f>MAX(0,AE125-AG$4)</f>
        <v>0</v>
      </c>
      <c r="AG125" s="41">
        <f>AC125+AF125</f>
        <v>0</v>
      </c>
      <c r="AH125" s="41">
        <f>MAX(0,MIN(AF125,AG125-$C125))</f>
        <v>0</v>
      </c>
      <c r="AI125" s="41">
        <f>AL124*(1+AJ$4/12)</f>
        <v>0</v>
      </c>
      <c r="AJ125" s="41">
        <f>MAX(0,AI125-AK$4)</f>
        <v>0</v>
      </c>
      <c r="AK125" s="41">
        <f>AG125+AJ125</f>
        <v>0</v>
      </c>
      <c r="AL125" s="41">
        <f>MAX(0,MIN(AJ125,AK125-$C125))</f>
        <v>0</v>
      </c>
      <c r="AM125" s="41">
        <f>AP124*(1+AN$4/12)</f>
        <v>0</v>
      </c>
      <c r="AN125" s="41">
        <f>MAX(0,AM125-AO$4)</f>
        <v>0</v>
      </c>
      <c r="AO125" s="41">
        <f>AK125+AN125</f>
        <v>0</v>
      </c>
      <c r="AP125" s="41">
        <f>MAX(0,MIN(AN125,AO125-$C125))</f>
        <v>0</v>
      </c>
      <c r="AQ125" s="41">
        <f>AT124*(1+AR$4/12)</f>
        <v>0</v>
      </c>
      <c r="AR125" s="41">
        <f>MAX(0,AQ125-AS$4)</f>
        <v>0</v>
      </c>
      <c r="AS125" s="41">
        <f>AO125+AR125</f>
        <v>0</v>
      </c>
      <c r="AT125" s="41">
        <f>MAX(0,MIN(AR125,AS125-$C125))</f>
        <v>0</v>
      </c>
    </row>
    <row r="126">
      <c r="A126" s="40" t="n">
        <v>120</v>
      </c>
      <c r="B126" s="40" t="str">
        <f>CHOOSE(MONTH(EDATE('4 Дългове'!$D$20,A126-1)),"януари","февруари","март","април","май","юни","юли","август","септември","октомври","ноември","декември")&amp;" "&amp;YEAR(EDATE('4 Дългове'!$D$20,A126-1))&amp;" г."</f>
        <v>октомври 2036 г.</v>
      </c>
      <c r="C126" s="41">
        <f>$C$4-(G126+K126+O126+S126+W126+AA126+AE126+AI126+AM126+AQ126)+(H126+L126+P126+T126+X126+AB126+AF126+AJ126+AN126+AR126)</f>
        <v>470</v>
      </c>
      <c r="D126" s="41">
        <f>(G126+K126+O126+S126+W126+AA126+AE126+AI126+AM126+AQ126)-(J125+N125+R125+V125+Z125+AD125+AH125+AL125+AP125+AT125)</f>
        <v>0</v>
      </c>
      <c r="E126" s="41">
        <f>J126+N126+R126+V126+Z126+AD126+AH126+AL126+AP126+AT126</f>
        <v>0</v>
      </c>
      <c r="F126" s="40" t="str">
        <f>IF(AND(E126&lt;0.005,E125&gt;=0.005),A126,"")</f>
        <v/>
      </c>
      <c r="G126" s="41">
        <f>J125*(1+H$4/12)</f>
        <v>0</v>
      </c>
      <c r="H126" s="41">
        <f>MAX(0,G126-I$4)</f>
        <v>0</v>
      </c>
      <c r="I126" s="41">
        <f>H126</f>
        <v>0</v>
      </c>
      <c r="J126" s="41">
        <f>MAX(0,MIN(H126,I126-$C126))</f>
        <v>0</v>
      </c>
      <c r="K126" s="41">
        <f>N125*(1+L$4/12)</f>
        <v>0</v>
      </c>
      <c r="L126" s="41">
        <f>MAX(0,K126-M$4)</f>
        <v>0</v>
      </c>
      <c r="M126" s="41">
        <f>I126+L126</f>
        <v>0</v>
      </c>
      <c r="N126" s="41">
        <f>MAX(0,MIN(L126,M126-$C126))</f>
        <v>0</v>
      </c>
      <c r="O126" s="41">
        <f>R125*(1+P$4/12)</f>
        <v>0</v>
      </c>
      <c r="P126" s="41">
        <f>MAX(0,O126-Q$4)</f>
        <v>0</v>
      </c>
      <c r="Q126" s="41">
        <f>M126+P126</f>
        <v>0</v>
      </c>
      <c r="R126" s="41">
        <f>MAX(0,MIN(P126,Q126-$C126))</f>
        <v>0</v>
      </c>
      <c r="S126" s="41">
        <f>V125*(1+T$4/12)</f>
        <v>0</v>
      </c>
      <c r="T126" s="41">
        <f>MAX(0,S126-U$4)</f>
        <v>0</v>
      </c>
      <c r="U126" s="41">
        <f>Q126+T126</f>
        <v>0</v>
      </c>
      <c r="V126" s="41">
        <f>MAX(0,MIN(T126,U126-$C126))</f>
        <v>0</v>
      </c>
      <c r="W126" s="41">
        <f>Z125*(1+X$4/12)</f>
        <v>0</v>
      </c>
      <c r="X126" s="41">
        <f>MAX(0,W126-Y$4)</f>
        <v>0</v>
      </c>
      <c r="Y126" s="41">
        <f>U126+X126</f>
        <v>0</v>
      </c>
      <c r="Z126" s="41">
        <f>MAX(0,MIN(X126,Y126-$C126))</f>
        <v>0</v>
      </c>
      <c r="AA126" s="41">
        <f>AD125*(1+AB$4/12)</f>
        <v>0</v>
      </c>
      <c r="AB126" s="41">
        <f>MAX(0,AA126-AC$4)</f>
        <v>0</v>
      </c>
      <c r="AC126" s="41">
        <f>Y126+AB126</f>
        <v>0</v>
      </c>
      <c r="AD126" s="41">
        <f>MAX(0,MIN(AB126,AC126-$C126))</f>
        <v>0</v>
      </c>
      <c r="AE126" s="41">
        <f>AH125*(1+AF$4/12)</f>
        <v>0</v>
      </c>
      <c r="AF126" s="41">
        <f>MAX(0,AE126-AG$4)</f>
        <v>0</v>
      </c>
      <c r="AG126" s="41">
        <f>AC126+AF126</f>
        <v>0</v>
      </c>
      <c r="AH126" s="41">
        <f>MAX(0,MIN(AF126,AG126-$C126))</f>
        <v>0</v>
      </c>
      <c r="AI126" s="41">
        <f>AL125*(1+AJ$4/12)</f>
        <v>0</v>
      </c>
      <c r="AJ126" s="41">
        <f>MAX(0,AI126-AK$4)</f>
        <v>0</v>
      </c>
      <c r="AK126" s="41">
        <f>AG126+AJ126</f>
        <v>0</v>
      </c>
      <c r="AL126" s="41">
        <f>MAX(0,MIN(AJ126,AK126-$C126))</f>
        <v>0</v>
      </c>
      <c r="AM126" s="41">
        <f>AP125*(1+AN$4/12)</f>
        <v>0</v>
      </c>
      <c r="AN126" s="41">
        <f>MAX(0,AM126-AO$4)</f>
        <v>0</v>
      </c>
      <c r="AO126" s="41">
        <f>AK126+AN126</f>
        <v>0</v>
      </c>
      <c r="AP126" s="41">
        <f>MAX(0,MIN(AN126,AO126-$C126))</f>
        <v>0</v>
      </c>
      <c r="AQ126" s="41">
        <f>AT125*(1+AR$4/12)</f>
        <v>0</v>
      </c>
      <c r="AR126" s="41">
        <f>MAX(0,AQ126-AS$4)</f>
        <v>0</v>
      </c>
      <c r="AS126" s="41">
        <f>AO126+AR126</f>
        <v>0</v>
      </c>
      <c r="AT126" s="41">
        <f>MAX(0,MIN(AR126,AS126-$C126))</f>
        <v>0</v>
      </c>
    </row>
    <row r="127">
      <c r="A127" s="40" t="n">
        <v>121</v>
      </c>
      <c r="B127" s="40" t="str">
        <f>CHOOSE(MONTH(EDATE('4 Дългове'!$D$20,A127-1)),"януари","февруари","март","април","май","юни","юли","август","септември","октомври","ноември","декември")&amp;" "&amp;YEAR(EDATE('4 Дългове'!$D$20,A127-1))&amp;" г."</f>
        <v>ноември 2036 г.</v>
      </c>
      <c r="C127" s="41">
        <f>$C$4-(G127+K127+O127+S127+W127+AA127+AE127+AI127+AM127+AQ127)+(H127+L127+P127+T127+X127+AB127+AF127+AJ127+AN127+AR127)</f>
        <v>470</v>
      </c>
      <c r="D127" s="41">
        <f>(G127+K127+O127+S127+W127+AA127+AE127+AI127+AM127+AQ127)-(J126+N126+R126+V126+Z126+AD126+AH126+AL126+AP126+AT126)</f>
        <v>0</v>
      </c>
      <c r="E127" s="41">
        <f>J127+N127+R127+V127+Z127+AD127+AH127+AL127+AP127+AT127</f>
        <v>0</v>
      </c>
      <c r="F127" s="40" t="str">
        <f>IF(AND(E127&lt;0.005,E126&gt;=0.005),A127,"")</f>
        <v/>
      </c>
      <c r="G127" s="41">
        <f>J126*(1+H$4/12)</f>
        <v>0</v>
      </c>
      <c r="H127" s="41">
        <f>MAX(0,G127-I$4)</f>
        <v>0</v>
      </c>
      <c r="I127" s="41">
        <f>H127</f>
        <v>0</v>
      </c>
      <c r="J127" s="41">
        <f>MAX(0,MIN(H127,I127-$C127))</f>
        <v>0</v>
      </c>
      <c r="K127" s="41">
        <f>N126*(1+L$4/12)</f>
        <v>0</v>
      </c>
      <c r="L127" s="41">
        <f>MAX(0,K127-M$4)</f>
        <v>0</v>
      </c>
      <c r="M127" s="41">
        <f>I127+L127</f>
        <v>0</v>
      </c>
      <c r="N127" s="41">
        <f>MAX(0,MIN(L127,M127-$C127))</f>
        <v>0</v>
      </c>
      <c r="O127" s="41">
        <f>R126*(1+P$4/12)</f>
        <v>0</v>
      </c>
      <c r="P127" s="41">
        <f>MAX(0,O127-Q$4)</f>
        <v>0</v>
      </c>
      <c r="Q127" s="41">
        <f>M127+P127</f>
        <v>0</v>
      </c>
      <c r="R127" s="41">
        <f>MAX(0,MIN(P127,Q127-$C127))</f>
        <v>0</v>
      </c>
      <c r="S127" s="41">
        <f>V126*(1+T$4/12)</f>
        <v>0</v>
      </c>
      <c r="T127" s="41">
        <f>MAX(0,S127-U$4)</f>
        <v>0</v>
      </c>
      <c r="U127" s="41">
        <f>Q127+T127</f>
        <v>0</v>
      </c>
      <c r="V127" s="41">
        <f>MAX(0,MIN(T127,U127-$C127))</f>
        <v>0</v>
      </c>
      <c r="W127" s="41">
        <f>Z126*(1+X$4/12)</f>
        <v>0</v>
      </c>
      <c r="X127" s="41">
        <f>MAX(0,W127-Y$4)</f>
        <v>0</v>
      </c>
      <c r="Y127" s="41">
        <f>U127+X127</f>
        <v>0</v>
      </c>
      <c r="Z127" s="41">
        <f>MAX(0,MIN(X127,Y127-$C127))</f>
        <v>0</v>
      </c>
      <c r="AA127" s="41">
        <f>AD126*(1+AB$4/12)</f>
        <v>0</v>
      </c>
      <c r="AB127" s="41">
        <f>MAX(0,AA127-AC$4)</f>
        <v>0</v>
      </c>
      <c r="AC127" s="41">
        <f>Y127+AB127</f>
        <v>0</v>
      </c>
      <c r="AD127" s="41">
        <f>MAX(0,MIN(AB127,AC127-$C127))</f>
        <v>0</v>
      </c>
      <c r="AE127" s="41">
        <f>AH126*(1+AF$4/12)</f>
        <v>0</v>
      </c>
      <c r="AF127" s="41">
        <f>MAX(0,AE127-AG$4)</f>
        <v>0</v>
      </c>
      <c r="AG127" s="41">
        <f>AC127+AF127</f>
        <v>0</v>
      </c>
      <c r="AH127" s="41">
        <f>MAX(0,MIN(AF127,AG127-$C127))</f>
        <v>0</v>
      </c>
      <c r="AI127" s="41">
        <f>AL126*(1+AJ$4/12)</f>
        <v>0</v>
      </c>
      <c r="AJ127" s="41">
        <f>MAX(0,AI127-AK$4)</f>
        <v>0</v>
      </c>
      <c r="AK127" s="41">
        <f>AG127+AJ127</f>
        <v>0</v>
      </c>
      <c r="AL127" s="41">
        <f>MAX(0,MIN(AJ127,AK127-$C127))</f>
        <v>0</v>
      </c>
      <c r="AM127" s="41">
        <f>AP126*(1+AN$4/12)</f>
        <v>0</v>
      </c>
      <c r="AN127" s="41">
        <f>MAX(0,AM127-AO$4)</f>
        <v>0</v>
      </c>
      <c r="AO127" s="41">
        <f>AK127+AN127</f>
        <v>0</v>
      </c>
      <c r="AP127" s="41">
        <f>MAX(0,MIN(AN127,AO127-$C127))</f>
        <v>0</v>
      </c>
      <c r="AQ127" s="41">
        <f>AT126*(1+AR$4/12)</f>
        <v>0</v>
      </c>
      <c r="AR127" s="41">
        <f>MAX(0,AQ127-AS$4)</f>
        <v>0</v>
      </c>
      <c r="AS127" s="41">
        <f>AO127+AR127</f>
        <v>0</v>
      </c>
      <c r="AT127" s="41">
        <f>MAX(0,MIN(AR127,AS127-$C127))</f>
        <v>0</v>
      </c>
    </row>
    <row r="128">
      <c r="A128" s="40" t="n">
        <v>122</v>
      </c>
      <c r="B128" s="40" t="str">
        <f>CHOOSE(MONTH(EDATE('4 Дългове'!$D$20,A128-1)),"януари","февруари","март","април","май","юни","юли","август","септември","октомври","ноември","декември")&amp;" "&amp;YEAR(EDATE('4 Дългове'!$D$20,A128-1))&amp;" г."</f>
        <v>декември 2036 г.</v>
      </c>
      <c r="C128" s="41">
        <f>$C$4-(G128+K128+O128+S128+W128+AA128+AE128+AI128+AM128+AQ128)+(H128+L128+P128+T128+X128+AB128+AF128+AJ128+AN128+AR128)</f>
        <v>470</v>
      </c>
      <c r="D128" s="41">
        <f>(G128+K128+O128+S128+W128+AA128+AE128+AI128+AM128+AQ128)-(J127+N127+R127+V127+Z127+AD127+AH127+AL127+AP127+AT127)</f>
        <v>0</v>
      </c>
      <c r="E128" s="41">
        <f>J128+N128+R128+V128+Z128+AD128+AH128+AL128+AP128+AT128</f>
        <v>0</v>
      </c>
      <c r="F128" s="40" t="str">
        <f>IF(AND(E128&lt;0.005,E127&gt;=0.005),A128,"")</f>
        <v/>
      </c>
      <c r="G128" s="41">
        <f>J127*(1+H$4/12)</f>
        <v>0</v>
      </c>
      <c r="H128" s="41">
        <f>MAX(0,G128-I$4)</f>
        <v>0</v>
      </c>
      <c r="I128" s="41">
        <f>H128</f>
        <v>0</v>
      </c>
      <c r="J128" s="41">
        <f>MAX(0,MIN(H128,I128-$C128))</f>
        <v>0</v>
      </c>
      <c r="K128" s="41">
        <f>N127*(1+L$4/12)</f>
        <v>0</v>
      </c>
      <c r="L128" s="41">
        <f>MAX(0,K128-M$4)</f>
        <v>0</v>
      </c>
      <c r="M128" s="41">
        <f>I128+L128</f>
        <v>0</v>
      </c>
      <c r="N128" s="41">
        <f>MAX(0,MIN(L128,M128-$C128))</f>
        <v>0</v>
      </c>
      <c r="O128" s="41">
        <f>R127*(1+P$4/12)</f>
        <v>0</v>
      </c>
      <c r="P128" s="41">
        <f>MAX(0,O128-Q$4)</f>
        <v>0</v>
      </c>
      <c r="Q128" s="41">
        <f>M128+P128</f>
        <v>0</v>
      </c>
      <c r="R128" s="41">
        <f>MAX(0,MIN(P128,Q128-$C128))</f>
        <v>0</v>
      </c>
      <c r="S128" s="41">
        <f>V127*(1+T$4/12)</f>
        <v>0</v>
      </c>
      <c r="T128" s="41">
        <f>MAX(0,S128-U$4)</f>
        <v>0</v>
      </c>
      <c r="U128" s="41">
        <f>Q128+T128</f>
        <v>0</v>
      </c>
      <c r="V128" s="41">
        <f>MAX(0,MIN(T128,U128-$C128))</f>
        <v>0</v>
      </c>
      <c r="W128" s="41">
        <f>Z127*(1+X$4/12)</f>
        <v>0</v>
      </c>
      <c r="X128" s="41">
        <f>MAX(0,W128-Y$4)</f>
        <v>0</v>
      </c>
      <c r="Y128" s="41">
        <f>U128+X128</f>
        <v>0</v>
      </c>
      <c r="Z128" s="41">
        <f>MAX(0,MIN(X128,Y128-$C128))</f>
        <v>0</v>
      </c>
      <c r="AA128" s="41">
        <f>AD127*(1+AB$4/12)</f>
        <v>0</v>
      </c>
      <c r="AB128" s="41">
        <f>MAX(0,AA128-AC$4)</f>
        <v>0</v>
      </c>
      <c r="AC128" s="41">
        <f>Y128+AB128</f>
        <v>0</v>
      </c>
      <c r="AD128" s="41">
        <f>MAX(0,MIN(AB128,AC128-$C128))</f>
        <v>0</v>
      </c>
      <c r="AE128" s="41">
        <f>AH127*(1+AF$4/12)</f>
        <v>0</v>
      </c>
      <c r="AF128" s="41">
        <f>MAX(0,AE128-AG$4)</f>
        <v>0</v>
      </c>
      <c r="AG128" s="41">
        <f>AC128+AF128</f>
        <v>0</v>
      </c>
      <c r="AH128" s="41">
        <f>MAX(0,MIN(AF128,AG128-$C128))</f>
        <v>0</v>
      </c>
      <c r="AI128" s="41">
        <f>AL127*(1+AJ$4/12)</f>
        <v>0</v>
      </c>
      <c r="AJ128" s="41">
        <f>MAX(0,AI128-AK$4)</f>
        <v>0</v>
      </c>
      <c r="AK128" s="41">
        <f>AG128+AJ128</f>
        <v>0</v>
      </c>
      <c r="AL128" s="41">
        <f>MAX(0,MIN(AJ128,AK128-$C128))</f>
        <v>0</v>
      </c>
      <c r="AM128" s="41">
        <f>AP127*(1+AN$4/12)</f>
        <v>0</v>
      </c>
      <c r="AN128" s="41">
        <f>MAX(0,AM128-AO$4)</f>
        <v>0</v>
      </c>
      <c r="AO128" s="41">
        <f>AK128+AN128</f>
        <v>0</v>
      </c>
      <c r="AP128" s="41">
        <f>MAX(0,MIN(AN128,AO128-$C128))</f>
        <v>0</v>
      </c>
      <c r="AQ128" s="41">
        <f>AT127*(1+AR$4/12)</f>
        <v>0</v>
      </c>
      <c r="AR128" s="41">
        <f>MAX(0,AQ128-AS$4)</f>
        <v>0</v>
      </c>
      <c r="AS128" s="41">
        <f>AO128+AR128</f>
        <v>0</v>
      </c>
      <c r="AT128" s="41">
        <f>MAX(0,MIN(AR128,AS128-$C128))</f>
        <v>0</v>
      </c>
    </row>
    <row r="129">
      <c r="A129" s="40" t="n">
        <v>123</v>
      </c>
      <c r="B129" s="40" t="str">
        <f>CHOOSE(MONTH(EDATE('4 Дългове'!$D$20,A129-1)),"януари","февруари","март","април","май","юни","юли","август","септември","октомври","ноември","декември")&amp;" "&amp;YEAR(EDATE('4 Дългове'!$D$20,A129-1))&amp;" г."</f>
        <v>януари 2037 г.</v>
      </c>
      <c r="C129" s="41">
        <f>$C$4-(G129+K129+O129+S129+W129+AA129+AE129+AI129+AM129+AQ129)+(H129+L129+P129+T129+X129+AB129+AF129+AJ129+AN129+AR129)</f>
        <v>470</v>
      </c>
      <c r="D129" s="41">
        <f>(G129+K129+O129+S129+W129+AA129+AE129+AI129+AM129+AQ129)-(J128+N128+R128+V128+Z128+AD128+AH128+AL128+AP128+AT128)</f>
        <v>0</v>
      </c>
      <c r="E129" s="41">
        <f>J129+N129+R129+V129+Z129+AD129+AH129+AL129+AP129+AT129</f>
        <v>0</v>
      </c>
      <c r="F129" s="40" t="str">
        <f>IF(AND(E129&lt;0.005,E128&gt;=0.005),A129,"")</f>
        <v/>
      </c>
      <c r="G129" s="41">
        <f>J128*(1+H$4/12)</f>
        <v>0</v>
      </c>
      <c r="H129" s="41">
        <f>MAX(0,G129-I$4)</f>
        <v>0</v>
      </c>
      <c r="I129" s="41">
        <f>H129</f>
        <v>0</v>
      </c>
      <c r="J129" s="41">
        <f>MAX(0,MIN(H129,I129-$C129))</f>
        <v>0</v>
      </c>
      <c r="K129" s="41">
        <f>N128*(1+L$4/12)</f>
        <v>0</v>
      </c>
      <c r="L129" s="41">
        <f>MAX(0,K129-M$4)</f>
        <v>0</v>
      </c>
      <c r="M129" s="41">
        <f>I129+L129</f>
        <v>0</v>
      </c>
      <c r="N129" s="41">
        <f>MAX(0,MIN(L129,M129-$C129))</f>
        <v>0</v>
      </c>
      <c r="O129" s="41">
        <f>R128*(1+P$4/12)</f>
        <v>0</v>
      </c>
      <c r="P129" s="41">
        <f>MAX(0,O129-Q$4)</f>
        <v>0</v>
      </c>
      <c r="Q129" s="41">
        <f>M129+P129</f>
        <v>0</v>
      </c>
      <c r="R129" s="41">
        <f>MAX(0,MIN(P129,Q129-$C129))</f>
        <v>0</v>
      </c>
      <c r="S129" s="41">
        <f>V128*(1+T$4/12)</f>
        <v>0</v>
      </c>
      <c r="T129" s="41">
        <f>MAX(0,S129-U$4)</f>
        <v>0</v>
      </c>
      <c r="U129" s="41">
        <f>Q129+T129</f>
        <v>0</v>
      </c>
      <c r="V129" s="41">
        <f>MAX(0,MIN(T129,U129-$C129))</f>
        <v>0</v>
      </c>
      <c r="W129" s="41">
        <f>Z128*(1+X$4/12)</f>
        <v>0</v>
      </c>
      <c r="X129" s="41">
        <f>MAX(0,W129-Y$4)</f>
        <v>0</v>
      </c>
      <c r="Y129" s="41">
        <f>U129+X129</f>
        <v>0</v>
      </c>
      <c r="Z129" s="41">
        <f>MAX(0,MIN(X129,Y129-$C129))</f>
        <v>0</v>
      </c>
      <c r="AA129" s="41">
        <f>AD128*(1+AB$4/12)</f>
        <v>0</v>
      </c>
      <c r="AB129" s="41">
        <f>MAX(0,AA129-AC$4)</f>
        <v>0</v>
      </c>
      <c r="AC129" s="41">
        <f>Y129+AB129</f>
        <v>0</v>
      </c>
      <c r="AD129" s="41">
        <f>MAX(0,MIN(AB129,AC129-$C129))</f>
        <v>0</v>
      </c>
      <c r="AE129" s="41">
        <f>AH128*(1+AF$4/12)</f>
        <v>0</v>
      </c>
      <c r="AF129" s="41">
        <f>MAX(0,AE129-AG$4)</f>
        <v>0</v>
      </c>
      <c r="AG129" s="41">
        <f>AC129+AF129</f>
        <v>0</v>
      </c>
      <c r="AH129" s="41">
        <f>MAX(0,MIN(AF129,AG129-$C129))</f>
        <v>0</v>
      </c>
      <c r="AI129" s="41">
        <f>AL128*(1+AJ$4/12)</f>
        <v>0</v>
      </c>
      <c r="AJ129" s="41">
        <f>MAX(0,AI129-AK$4)</f>
        <v>0</v>
      </c>
      <c r="AK129" s="41">
        <f>AG129+AJ129</f>
        <v>0</v>
      </c>
      <c r="AL129" s="41">
        <f>MAX(0,MIN(AJ129,AK129-$C129))</f>
        <v>0</v>
      </c>
      <c r="AM129" s="41">
        <f>AP128*(1+AN$4/12)</f>
        <v>0</v>
      </c>
      <c r="AN129" s="41">
        <f>MAX(0,AM129-AO$4)</f>
        <v>0</v>
      </c>
      <c r="AO129" s="41">
        <f>AK129+AN129</f>
        <v>0</v>
      </c>
      <c r="AP129" s="41">
        <f>MAX(0,MIN(AN129,AO129-$C129))</f>
        <v>0</v>
      </c>
      <c r="AQ129" s="41">
        <f>AT128*(1+AR$4/12)</f>
        <v>0</v>
      </c>
      <c r="AR129" s="41">
        <f>MAX(0,AQ129-AS$4)</f>
        <v>0</v>
      </c>
      <c r="AS129" s="41">
        <f>AO129+AR129</f>
        <v>0</v>
      </c>
      <c r="AT129" s="41">
        <f>MAX(0,MIN(AR129,AS129-$C129))</f>
        <v>0</v>
      </c>
    </row>
    <row r="130">
      <c r="A130" s="40" t="n">
        <v>124</v>
      </c>
      <c r="B130" s="40" t="str">
        <f>CHOOSE(MONTH(EDATE('4 Дългове'!$D$20,A130-1)),"януари","февруари","март","април","май","юни","юли","август","септември","октомври","ноември","декември")&amp;" "&amp;YEAR(EDATE('4 Дългове'!$D$20,A130-1))&amp;" г."</f>
        <v>февруари 2037 г.</v>
      </c>
      <c r="C130" s="41">
        <f>$C$4-(G130+K130+O130+S130+W130+AA130+AE130+AI130+AM130+AQ130)+(H130+L130+P130+T130+X130+AB130+AF130+AJ130+AN130+AR130)</f>
        <v>470</v>
      </c>
      <c r="D130" s="41">
        <f>(G130+K130+O130+S130+W130+AA130+AE130+AI130+AM130+AQ130)-(J129+N129+R129+V129+Z129+AD129+AH129+AL129+AP129+AT129)</f>
        <v>0</v>
      </c>
      <c r="E130" s="41">
        <f>J130+N130+R130+V130+Z130+AD130+AH130+AL130+AP130+AT130</f>
        <v>0</v>
      </c>
      <c r="F130" s="40" t="str">
        <f>IF(AND(E130&lt;0.005,E129&gt;=0.005),A130,"")</f>
        <v/>
      </c>
      <c r="G130" s="41">
        <f>J129*(1+H$4/12)</f>
        <v>0</v>
      </c>
      <c r="H130" s="41">
        <f>MAX(0,G130-I$4)</f>
        <v>0</v>
      </c>
      <c r="I130" s="41">
        <f>H130</f>
        <v>0</v>
      </c>
      <c r="J130" s="41">
        <f>MAX(0,MIN(H130,I130-$C130))</f>
        <v>0</v>
      </c>
      <c r="K130" s="41">
        <f>N129*(1+L$4/12)</f>
        <v>0</v>
      </c>
      <c r="L130" s="41">
        <f>MAX(0,K130-M$4)</f>
        <v>0</v>
      </c>
      <c r="M130" s="41">
        <f>I130+L130</f>
        <v>0</v>
      </c>
      <c r="N130" s="41">
        <f>MAX(0,MIN(L130,M130-$C130))</f>
        <v>0</v>
      </c>
      <c r="O130" s="41">
        <f>R129*(1+P$4/12)</f>
        <v>0</v>
      </c>
      <c r="P130" s="41">
        <f>MAX(0,O130-Q$4)</f>
        <v>0</v>
      </c>
      <c r="Q130" s="41">
        <f>M130+P130</f>
        <v>0</v>
      </c>
      <c r="R130" s="41">
        <f>MAX(0,MIN(P130,Q130-$C130))</f>
        <v>0</v>
      </c>
      <c r="S130" s="41">
        <f>V129*(1+T$4/12)</f>
        <v>0</v>
      </c>
      <c r="T130" s="41">
        <f>MAX(0,S130-U$4)</f>
        <v>0</v>
      </c>
      <c r="U130" s="41">
        <f>Q130+T130</f>
        <v>0</v>
      </c>
      <c r="V130" s="41">
        <f>MAX(0,MIN(T130,U130-$C130))</f>
        <v>0</v>
      </c>
      <c r="W130" s="41">
        <f>Z129*(1+X$4/12)</f>
        <v>0</v>
      </c>
      <c r="X130" s="41">
        <f>MAX(0,W130-Y$4)</f>
        <v>0</v>
      </c>
      <c r="Y130" s="41">
        <f>U130+X130</f>
        <v>0</v>
      </c>
      <c r="Z130" s="41">
        <f>MAX(0,MIN(X130,Y130-$C130))</f>
        <v>0</v>
      </c>
      <c r="AA130" s="41">
        <f>AD129*(1+AB$4/12)</f>
        <v>0</v>
      </c>
      <c r="AB130" s="41">
        <f>MAX(0,AA130-AC$4)</f>
        <v>0</v>
      </c>
      <c r="AC130" s="41">
        <f>Y130+AB130</f>
        <v>0</v>
      </c>
      <c r="AD130" s="41">
        <f>MAX(0,MIN(AB130,AC130-$C130))</f>
        <v>0</v>
      </c>
      <c r="AE130" s="41">
        <f>AH129*(1+AF$4/12)</f>
        <v>0</v>
      </c>
      <c r="AF130" s="41">
        <f>MAX(0,AE130-AG$4)</f>
        <v>0</v>
      </c>
      <c r="AG130" s="41">
        <f>AC130+AF130</f>
        <v>0</v>
      </c>
      <c r="AH130" s="41">
        <f>MAX(0,MIN(AF130,AG130-$C130))</f>
        <v>0</v>
      </c>
      <c r="AI130" s="41">
        <f>AL129*(1+AJ$4/12)</f>
        <v>0</v>
      </c>
      <c r="AJ130" s="41">
        <f>MAX(0,AI130-AK$4)</f>
        <v>0</v>
      </c>
      <c r="AK130" s="41">
        <f>AG130+AJ130</f>
        <v>0</v>
      </c>
      <c r="AL130" s="41">
        <f>MAX(0,MIN(AJ130,AK130-$C130))</f>
        <v>0</v>
      </c>
      <c r="AM130" s="41">
        <f>AP129*(1+AN$4/12)</f>
        <v>0</v>
      </c>
      <c r="AN130" s="41">
        <f>MAX(0,AM130-AO$4)</f>
        <v>0</v>
      </c>
      <c r="AO130" s="41">
        <f>AK130+AN130</f>
        <v>0</v>
      </c>
      <c r="AP130" s="41">
        <f>MAX(0,MIN(AN130,AO130-$C130))</f>
        <v>0</v>
      </c>
      <c r="AQ130" s="41">
        <f>AT129*(1+AR$4/12)</f>
        <v>0</v>
      </c>
      <c r="AR130" s="41">
        <f>MAX(0,AQ130-AS$4)</f>
        <v>0</v>
      </c>
      <c r="AS130" s="41">
        <f>AO130+AR130</f>
        <v>0</v>
      </c>
      <c r="AT130" s="41">
        <f>MAX(0,MIN(AR130,AS130-$C130))</f>
        <v>0</v>
      </c>
    </row>
    <row r="131">
      <c r="A131" s="40" t="n">
        <v>125</v>
      </c>
      <c r="B131" s="40" t="str">
        <f>CHOOSE(MONTH(EDATE('4 Дългове'!$D$20,A131-1)),"януари","февруари","март","април","май","юни","юли","август","септември","октомври","ноември","декември")&amp;" "&amp;YEAR(EDATE('4 Дългове'!$D$20,A131-1))&amp;" г."</f>
        <v>март 2037 г.</v>
      </c>
      <c r="C131" s="41">
        <f>$C$4-(G131+K131+O131+S131+W131+AA131+AE131+AI131+AM131+AQ131)+(H131+L131+P131+T131+X131+AB131+AF131+AJ131+AN131+AR131)</f>
        <v>470</v>
      </c>
      <c r="D131" s="41">
        <f>(G131+K131+O131+S131+W131+AA131+AE131+AI131+AM131+AQ131)-(J130+N130+R130+V130+Z130+AD130+AH130+AL130+AP130+AT130)</f>
        <v>0</v>
      </c>
      <c r="E131" s="41">
        <f>J131+N131+R131+V131+Z131+AD131+AH131+AL131+AP131+AT131</f>
        <v>0</v>
      </c>
      <c r="F131" s="40" t="str">
        <f>IF(AND(E131&lt;0.005,E130&gt;=0.005),A131,"")</f>
        <v/>
      </c>
      <c r="G131" s="41">
        <f>J130*(1+H$4/12)</f>
        <v>0</v>
      </c>
      <c r="H131" s="41">
        <f>MAX(0,G131-I$4)</f>
        <v>0</v>
      </c>
      <c r="I131" s="41">
        <f>H131</f>
        <v>0</v>
      </c>
      <c r="J131" s="41">
        <f>MAX(0,MIN(H131,I131-$C131))</f>
        <v>0</v>
      </c>
      <c r="K131" s="41">
        <f>N130*(1+L$4/12)</f>
        <v>0</v>
      </c>
      <c r="L131" s="41">
        <f>MAX(0,K131-M$4)</f>
        <v>0</v>
      </c>
      <c r="M131" s="41">
        <f>I131+L131</f>
        <v>0</v>
      </c>
      <c r="N131" s="41">
        <f>MAX(0,MIN(L131,M131-$C131))</f>
        <v>0</v>
      </c>
      <c r="O131" s="41">
        <f>R130*(1+P$4/12)</f>
        <v>0</v>
      </c>
      <c r="P131" s="41">
        <f>MAX(0,O131-Q$4)</f>
        <v>0</v>
      </c>
      <c r="Q131" s="41">
        <f>M131+P131</f>
        <v>0</v>
      </c>
      <c r="R131" s="41">
        <f>MAX(0,MIN(P131,Q131-$C131))</f>
        <v>0</v>
      </c>
      <c r="S131" s="41">
        <f>V130*(1+T$4/12)</f>
        <v>0</v>
      </c>
      <c r="T131" s="41">
        <f>MAX(0,S131-U$4)</f>
        <v>0</v>
      </c>
      <c r="U131" s="41">
        <f>Q131+T131</f>
        <v>0</v>
      </c>
      <c r="V131" s="41">
        <f>MAX(0,MIN(T131,U131-$C131))</f>
        <v>0</v>
      </c>
      <c r="W131" s="41">
        <f>Z130*(1+X$4/12)</f>
        <v>0</v>
      </c>
      <c r="X131" s="41">
        <f>MAX(0,W131-Y$4)</f>
        <v>0</v>
      </c>
      <c r="Y131" s="41">
        <f>U131+X131</f>
        <v>0</v>
      </c>
      <c r="Z131" s="41">
        <f>MAX(0,MIN(X131,Y131-$C131))</f>
        <v>0</v>
      </c>
      <c r="AA131" s="41">
        <f>AD130*(1+AB$4/12)</f>
        <v>0</v>
      </c>
      <c r="AB131" s="41">
        <f>MAX(0,AA131-AC$4)</f>
        <v>0</v>
      </c>
      <c r="AC131" s="41">
        <f>Y131+AB131</f>
        <v>0</v>
      </c>
      <c r="AD131" s="41">
        <f>MAX(0,MIN(AB131,AC131-$C131))</f>
        <v>0</v>
      </c>
      <c r="AE131" s="41">
        <f>AH130*(1+AF$4/12)</f>
        <v>0</v>
      </c>
      <c r="AF131" s="41">
        <f>MAX(0,AE131-AG$4)</f>
        <v>0</v>
      </c>
      <c r="AG131" s="41">
        <f>AC131+AF131</f>
        <v>0</v>
      </c>
      <c r="AH131" s="41">
        <f>MAX(0,MIN(AF131,AG131-$C131))</f>
        <v>0</v>
      </c>
      <c r="AI131" s="41">
        <f>AL130*(1+AJ$4/12)</f>
        <v>0</v>
      </c>
      <c r="AJ131" s="41">
        <f>MAX(0,AI131-AK$4)</f>
        <v>0</v>
      </c>
      <c r="AK131" s="41">
        <f>AG131+AJ131</f>
        <v>0</v>
      </c>
      <c r="AL131" s="41">
        <f>MAX(0,MIN(AJ131,AK131-$C131))</f>
        <v>0</v>
      </c>
      <c r="AM131" s="41">
        <f>AP130*(1+AN$4/12)</f>
        <v>0</v>
      </c>
      <c r="AN131" s="41">
        <f>MAX(0,AM131-AO$4)</f>
        <v>0</v>
      </c>
      <c r="AO131" s="41">
        <f>AK131+AN131</f>
        <v>0</v>
      </c>
      <c r="AP131" s="41">
        <f>MAX(0,MIN(AN131,AO131-$C131))</f>
        <v>0</v>
      </c>
      <c r="AQ131" s="41">
        <f>AT130*(1+AR$4/12)</f>
        <v>0</v>
      </c>
      <c r="AR131" s="41">
        <f>MAX(0,AQ131-AS$4)</f>
        <v>0</v>
      </c>
      <c r="AS131" s="41">
        <f>AO131+AR131</f>
        <v>0</v>
      </c>
      <c r="AT131" s="41">
        <f>MAX(0,MIN(AR131,AS131-$C131))</f>
        <v>0</v>
      </c>
    </row>
    <row r="132">
      <c r="A132" s="40" t="n">
        <v>126</v>
      </c>
      <c r="B132" s="40" t="str">
        <f>CHOOSE(MONTH(EDATE('4 Дългове'!$D$20,A132-1)),"януари","февруари","март","април","май","юни","юли","август","септември","октомври","ноември","декември")&amp;" "&amp;YEAR(EDATE('4 Дългове'!$D$20,A132-1))&amp;" г."</f>
        <v>април 2037 г.</v>
      </c>
      <c r="C132" s="41">
        <f>$C$4-(G132+K132+O132+S132+W132+AA132+AE132+AI132+AM132+AQ132)+(H132+L132+P132+T132+X132+AB132+AF132+AJ132+AN132+AR132)</f>
        <v>470</v>
      </c>
      <c r="D132" s="41">
        <f>(G132+K132+O132+S132+W132+AA132+AE132+AI132+AM132+AQ132)-(J131+N131+R131+V131+Z131+AD131+AH131+AL131+AP131+AT131)</f>
        <v>0</v>
      </c>
      <c r="E132" s="41">
        <f>J132+N132+R132+V132+Z132+AD132+AH132+AL132+AP132+AT132</f>
        <v>0</v>
      </c>
      <c r="F132" s="40" t="str">
        <f>IF(AND(E132&lt;0.005,E131&gt;=0.005),A132,"")</f>
        <v/>
      </c>
      <c r="G132" s="41">
        <f>J131*(1+H$4/12)</f>
        <v>0</v>
      </c>
      <c r="H132" s="41">
        <f>MAX(0,G132-I$4)</f>
        <v>0</v>
      </c>
      <c r="I132" s="41">
        <f>H132</f>
        <v>0</v>
      </c>
      <c r="J132" s="41">
        <f>MAX(0,MIN(H132,I132-$C132))</f>
        <v>0</v>
      </c>
      <c r="K132" s="41">
        <f>N131*(1+L$4/12)</f>
        <v>0</v>
      </c>
      <c r="L132" s="41">
        <f>MAX(0,K132-M$4)</f>
        <v>0</v>
      </c>
      <c r="M132" s="41">
        <f>I132+L132</f>
        <v>0</v>
      </c>
      <c r="N132" s="41">
        <f>MAX(0,MIN(L132,M132-$C132))</f>
        <v>0</v>
      </c>
      <c r="O132" s="41">
        <f>R131*(1+P$4/12)</f>
        <v>0</v>
      </c>
      <c r="P132" s="41">
        <f>MAX(0,O132-Q$4)</f>
        <v>0</v>
      </c>
      <c r="Q132" s="41">
        <f>M132+P132</f>
        <v>0</v>
      </c>
      <c r="R132" s="41">
        <f>MAX(0,MIN(P132,Q132-$C132))</f>
        <v>0</v>
      </c>
      <c r="S132" s="41">
        <f>V131*(1+T$4/12)</f>
        <v>0</v>
      </c>
      <c r="T132" s="41">
        <f>MAX(0,S132-U$4)</f>
        <v>0</v>
      </c>
      <c r="U132" s="41">
        <f>Q132+T132</f>
        <v>0</v>
      </c>
      <c r="V132" s="41">
        <f>MAX(0,MIN(T132,U132-$C132))</f>
        <v>0</v>
      </c>
      <c r="W132" s="41">
        <f>Z131*(1+X$4/12)</f>
        <v>0</v>
      </c>
      <c r="X132" s="41">
        <f>MAX(0,W132-Y$4)</f>
        <v>0</v>
      </c>
      <c r="Y132" s="41">
        <f>U132+X132</f>
        <v>0</v>
      </c>
      <c r="Z132" s="41">
        <f>MAX(0,MIN(X132,Y132-$C132))</f>
        <v>0</v>
      </c>
      <c r="AA132" s="41">
        <f>AD131*(1+AB$4/12)</f>
        <v>0</v>
      </c>
      <c r="AB132" s="41">
        <f>MAX(0,AA132-AC$4)</f>
        <v>0</v>
      </c>
      <c r="AC132" s="41">
        <f>Y132+AB132</f>
        <v>0</v>
      </c>
      <c r="AD132" s="41">
        <f>MAX(0,MIN(AB132,AC132-$C132))</f>
        <v>0</v>
      </c>
      <c r="AE132" s="41">
        <f>AH131*(1+AF$4/12)</f>
        <v>0</v>
      </c>
      <c r="AF132" s="41">
        <f>MAX(0,AE132-AG$4)</f>
        <v>0</v>
      </c>
      <c r="AG132" s="41">
        <f>AC132+AF132</f>
        <v>0</v>
      </c>
      <c r="AH132" s="41">
        <f>MAX(0,MIN(AF132,AG132-$C132))</f>
        <v>0</v>
      </c>
      <c r="AI132" s="41">
        <f>AL131*(1+AJ$4/12)</f>
        <v>0</v>
      </c>
      <c r="AJ132" s="41">
        <f>MAX(0,AI132-AK$4)</f>
        <v>0</v>
      </c>
      <c r="AK132" s="41">
        <f>AG132+AJ132</f>
        <v>0</v>
      </c>
      <c r="AL132" s="41">
        <f>MAX(0,MIN(AJ132,AK132-$C132))</f>
        <v>0</v>
      </c>
      <c r="AM132" s="41">
        <f>AP131*(1+AN$4/12)</f>
        <v>0</v>
      </c>
      <c r="AN132" s="41">
        <f>MAX(0,AM132-AO$4)</f>
        <v>0</v>
      </c>
      <c r="AO132" s="41">
        <f>AK132+AN132</f>
        <v>0</v>
      </c>
      <c r="AP132" s="41">
        <f>MAX(0,MIN(AN132,AO132-$C132))</f>
        <v>0</v>
      </c>
      <c r="AQ132" s="41">
        <f>AT131*(1+AR$4/12)</f>
        <v>0</v>
      </c>
      <c r="AR132" s="41">
        <f>MAX(0,AQ132-AS$4)</f>
        <v>0</v>
      </c>
      <c r="AS132" s="41">
        <f>AO132+AR132</f>
        <v>0</v>
      </c>
      <c r="AT132" s="41">
        <f>MAX(0,MIN(AR132,AS132-$C132))</f>
        <v>0</v>
      </c>
    </row>
    <row r="133">
      <c r="A133" s="40" t="n">
        <v>127</v>
      </c>
      <c r="B133" s="40" t="str">
        <f>CHOOSE(MONTH(EDATE('4 Дългове'!$D$20,A133-1)),"януари","февруари","март","април","май","юни","юли","август","септември","октомври","ноември","декември")&amp;" "&amp;YEAR(EDATE('4 Дългове'!$D$20,A133-1))&amp;" г."</f>
        <v>май 2037 г.</v>
      </c>
      <c r="C133" s="41">
        <f>$C$4-(G133+K133+O133+S133+W133+AA133+AE133+AI133+AM133+AQ133)+(H133+L133+P133+T133+X133+AB133+AF133+AJ133+AN133+AR133)</f>
        <v>470</v>
      </c>
      <c r="D133" s="41">
        <f>(G133+K133+O133+S133+W133+AA133+AE133+AI133+AM133+AQ133)-(J132+N132+R132+V132+Z132+AD132+AH132+AL132+AP132+AT132)</f>
        <v>0</v>
      </c>
      <c r="E133" s="41">
        <f>J133+N133+R133+V133+Z133+AD133+AH133+AL133+AP133+AT133</f>
        <v>0</v>
      </c>
      <c r="F133" s="40" t="str">
        <f>IF(AND(E133&lt;0.005,E132&gt;=0.005),A133,"")</f>
        <v/>
      </c>
      <c r="G133" s="41">
        <f>J132*(1+H$4/12)</f>
        <v>0</v>
      </c>
      <c r="H133" s="41">
        <f>MAX(0,G133-I$4)</f>
        <v>0</v>
      </c>
      <c r="I133" s="41">
        <f>H133</f>
        <v>0</v>
      </c>
      <c r="J133" s="41">
        <f>MAX(0,MIN(H133,I133-$C133))</f>
        <v>0</v>
      </c>
      <c r="K133" s="41">
        <f>N132*(1+L$4/12)</f>
        <v>0</v>
      </c>
      <c r="L133" s="41">
        <f>MAX(0,K133-M$4)</f>
        <v>0</v>
      </c>
      <c r="M133" s="41">
        <f>I133+L133</f>
        <v>0</v>
      </c>
      <c r="N133" s="41">
        <f>MAX(0,MIN(L133,M133-$C133))</f>
        <v>0</v>
      </c>
      <c r="O133" s="41">
        <f>R132*(1+P$4/12)</f>
        <v>0</v>
      </c>
      <c r="P133" s="41">
        <f>MAX(0,O133-Q$4)</f>
        <v>0</v>
      </c>
      <c r="Q133" s="41">
        <f>M133+P133</f>
        <v>0</v>
      </c>
      <c r="R133" s="41">
        <f>MAX(0,MIN(P133,Q133-$C133))</f>
        <v>0</v>
      </c>
      <c r="S133" s="41">
        <f>V132*(1+T$4/12)</f>
        <v>0</v>
      </c>
      <c r="T133" s="41">
        <f>MAX(0,S133-U$4)</f>
        <v>0</v>
      </c>
      <c r="U133" s="41">
        <f>Q133+T133</f>
        <v>0</v>
      </c>
      <c r="V133" s="41">
        <f>MAX(0,MIN(T133,U133-$C133))</f>
        <v>0</v>
      </c>
      <c r="W133" s="41">
        <f>Z132*(1+X$4/12)</f>
        <v>0</v>
      </c>
      <c r="X133" s="41">
        <f>MAX(0,W133-Y$4)</f>
        <v>0</v>
      </c>
      <c r="Y133" s="41">
        <f>U133+X133</f>
        <v>0</v>
      </c>
      <c r="Z133" s="41">
        <f>MAX(0,MIN(X133,Y133-$C133))</f>
        <v>0</v>
      </c>
      <c r="AA133" s="41">
        <f>AD132*(1+AB$4/12)</f>
        <v>0</v>
      </c>
      <c r="AB133" s="41">
        <f>MAX(0,AA133-AC$4)</f>
        <v>0</v>
      </c>
      <c r="AC133" s="41">
        <f>Y133+AB133</f>
        <v>0</v>
      </c>
      <c r="AD133" s="41">
        <f>MAX(0,MIN(AB133,AC133-$C133))</f>
        <v>0</v>
      </c>
      <c r="AE133" s="41">
        <f>AH132*(1+AF$4/12)</f>
        <v>0</v>
      </c>
      <c r="AF133" s="41">
        <f>MAX(0,AE133-AG$4)</f>
        <v>0</v>
      </c>
      <c r="AG133" s="41">
        <f>AC133+AF133</f>
        <v>0</v>
      </c>
      <c r="AH133" s="41">
        <f>MAX(0,MIN(AF133,AG133-$C133))</f>
        <v>0</v>
      </c>
      <c r="AI133" s="41">
        <f>AL132*(1+AJ$4/12)</f>
        <v>0</v>
      </c>
      <c r="AJ133" s="41">
        <f>MAX(0,AI133-AK$4)</f>
        <v>0</v>
      </c>
      <c r="AK133" s="41">
        <f>AG133+AJ133</f>
        <v>0</v>
      </c>
      <c r="AL133" s="41">
        <f>MAX(0,MIN(AJ133,AK133-$C133))</f>
        <v>0</v>
      </c>
      <c r="AM133" s="41">
        <f>AP132*(1+AN$4/12)</f>
        <v>0</v>
      </c>
      <c r="AN133" s="41">
        <f>MAX(0,AM133-AO$4)</f>
        <v>0</v>
      </c>
      <c r="AO133" s="41">
        <f>AK133+AN133</f>
        <v>0</v>
      </c>
      <c r="AP133" s="41">
        <f>MAX(0,MIN(AN133,AO133-$C133))</f>
        <v>0</v>
      </c>
      <c r="AQ133" s="41">
        <f>AT132*(1+AR$4/12)</f>
        <v>0</v>
      </c>
      <c r="AR133" s="41">
        <f>MAX(0,AQ133-AS$4)</f>
        <v>0</v>
      </c>
      <c r="AS133" s="41">
        <f>AO133+AR133</f>
        <v>0</v>
      </c>
      <c r="AT133" s="41">
        <f>MAX(0,MIN(AR133,AS133-$C133))</f>
        <v>0</v>
      </c>
    </row>
    <row r="134">
      <c r="A134" s="40" t="n">
        <v>128</v>
      </c>
      <c r="B134" s="40" t="str">
        <f>CHOOSE(MONTH(EDATE('4 Дългове'!$D$20,A134-1)),"януари","февруари","март","април","май","юни","юли","август","септември","октомври","ноември","декември")&amp;" "&amp;YEAR(EDATE('4 Дългове'!$D$20,A134-1))&amp;" г."</f>
        <v>юни 2037 г.</v>
      </c>
      <c r="C134" s="41">
        <f>$C$4-(G134+K134+O134+S134+W134+AA134+AE134+AI134+AM134+AQ134)+(H134+L134+P134+T134+X134+AB134+AF134+AJ134+AN134+AR134)</f>
        <v>470</v>
      </c>
      <c r="D134" s="41">
        <f>(G134+K134+O134+S134+W134+AA134+AE134+AI134+AM134+AQ134)-(J133+N133+R133+V133+Z133+AD133+AH133+AL133+AP133+AT133)</f>
        <v>0</v>
      </c>
      <c r="E134" s="41">
        <f>J134+N134+R134+V134+Z134+AD134+AH134+AL134+AP134+AT134</f>
        <v>0</v>
      </c>
      <c r="F134" s="40" t="str">
        <f>IF(AND(E134&lt;0.005,E133&gt;=0.005),A134,"")</f>
        <v/>
      </c>
      <c r="G134" s="41">
        <f>J133*(1+H$4/12)</f>
        <v>0</v>
      </c>
      <c r="H134" s="41">
        <f>MAX(0,G134-I$4)</f>
        <v>0</v>
      </c>
      <c r="I134" s="41">
        <f>H134</f>
        <v>0</v>
      </c>
      <c r="J134" s="41">
        <f>MAX(0,MIN(H134,I134-$C134))</f>
        <v>0</v>
      </c>
      <c r="K134" s="41">
        <f>N133*(1+L$4/12)</f>
        <v>0</v>
      </c>
      <c r="L134" s="41">
        <f>MAX(0,K134-M$4)</f>
        <v>0</v>
      </c>
      <c r="M134" s="41">
        <f>I134+L134</f>
        <v>0</v>
      </c>
      <c r="N134" s="41">
        <f>MAX(0,MIN(L134,M134-$C134))</f>
        <v>0</v>
      </c>
      <c r="O134" s="41">
        <f>R133*(1+P$4/12)</f>
        <v>0</v>
      </c>
      <c r="P134" s="41">
        <f>MAX(0,O134-Q$4)</f>
        <v>0</v>
      </c>
      <c r="Q134" s="41">
        <f>M134+P134</f>
        <v>0</v>
      </c>
      <c r="R134" s="41">
        <f>MAX(0,MIN(P134,Q134-$C134))</f>
        <v>0</v>
      </c>
      <c r="S134" s="41">
        <f>V133*(1+T$4/12)</f>
        <v>0</v>
      </c>
      <c r="T134" s="41">
        <f>MAX(0,S134-U$4)</f>
        <v>0</v>
      </c>
      <c r="U134" s="41">
        <f>Q134+T134</f>
        <v>0</v>
      </c>
      <c r="V134" s="41">
        <f>MAX(0,MIN(T134,U134-$C134))</f>
        <v>0</v>
      </c>
      <c r="W134" s="41">
        <f>Z133*(1+X$4/12)</f>
        <v>0</v>
      </c>
      <c r="X134" s="41">
        <f>MAX(0,W134-Y$4)</f>
        <v>0</v>
      </c>
      <c r="Y134" s="41">
        <f>U134+X134</f>
        <v>0</v>
      </c>
      <c r="Z134" s="41">
        <f>MAX(0,MIN(X134,Y134-$C134))</f>
        <v>0</v>
      </c>
      <c r="AA134" s="41">
        <f>AD133*(1+AB$4/12)</f>
        <v>0</v>
      </c>
      <c r="AB134" s="41">
        <f>MAX(0,AA134-AC$4)</f>
        <v>0</v>
      </c>
      <c r="AC134" s="41">
        <f>Y134+AB134</f>
        <v>0</v>
      </c>
      <c r="AD134" s="41">
        <f>MAX(0,MIN(AB134,AC134-$C134))</f>
        <v>0</v>
      </c>
      <c r="AE134" s="41">
        <f>AH133*(1+AF$4/12)</f>
        <v>0</v>
      </c>
      <c r="AF134" s="41">
        <f>MAX(0,AE134-AG$4)</f>
        <v>0</v>
      </c>
      <c r="AG134" s="41">
        <f>AC134+AF134</f>
        <v>0</v>
      </c>
      <c r="AH134" s="41">
        <f>MAX(0,MIN(AF134,AG134-$C134))</f>
        <v>0</v>
      </c>
      <c r="AI134" s="41">
        <f>AL133*(1+AJ$4/12)</f>
        <v>0</v>
      </c>
      <c r="AJ134" s="41">
        <f>MAX(0,AI134-AK$4)</f>
        <v>0</v>
      </c>
      <c r="AK134" s="41">
        <f>AG134+AJ134</f>
        <v>0</v>
      </c>
      <c r="AL134" s="41">
        <f>MAX(0,MIN(AJ134,AK134-$C134))</f>
        <v>0</v>
      </c>
      <c r="AM134" s="41">
        <f>AP133*(1+AN$4/12)</f>
        <v>0</v>
      </c>
      <c r="AN134" s="41">
        <f>MAX(0,AM134-AO$4)</f>
        <v>0</v>
      </c>
      <c r="AO134" s="41">
        <f>AK134+AN134</f>
        <v>0</v>
      </c>
      <c r="AP134" s="41">
        <f>MAX(0,MIN(AN134,AO134-$C134))</f>
        <v>0</v>
      </c>
      <c r="AQ134" s="41">
        <f>AT133*(1+AR$4/12)</f>
        <v>0</v>
      </c>
      <c r="AR134" s="41">
        <f>MAX(0,AQ134-AS$4)</f>
        <v>0</v>
      </c>
      <c r="AS134" s="41">
        <f>AO134+AR134</f>
        <v>0</v>
      </c>
      <c r="AT134" s="41">
        <f>MAX(0,MIN(AR134,AS134-$C134))</f>
        <v>0</v>
      </c>
    </row>
    <row r="135">
      <c r="A135" s="40" t="n">
        <v>129</v>
      </c>
      <c r="B135" s="40" t="str">
        <f>CHOOSE(MONTH(EDATE('4 Дългове'!$D$20,A135-1)),"януари","февруари","март","април","май","юни","юли","август","септември","октомври","ноември","декември")&amp;" "&amp;YEAR(EDATE('4 Дългове'!$D$20,A135-1))&amp;" г."</f>
        <v>юли 2037 г.</v>
      </c>
      <c r="C135" s="41">
        <f>$C$4-(G135+K135+O135+S135+W135+AA135+AE135+AI135+AM135+AQ135)+(H135+L135+P135+T135+X135+AB135+AF135+AJ135+AN135+AR135)</f>
        <v>470</v>
      </c>
      <c r="D135" s="41">
        <f>(G135+K135+O135+S135+W135+AA135+AE135+AI135+AM135+AQ135)-(J134+N134+R134+V134+Z134+AD134+AH134+AL134+AP134+AT134)</f>
        <v>0</v>
      </c>
      <c r="E135" s="41">
        <f>J135+N135+R135+V135+Z135+AD135+AH135+AL135+AP135+AT135</f>
        <v>0</v>
      </c>
      <c r="F135" s="40" t="str">
        <f>IF(AND(E135&lt;0.005,E134&gt;=0.005),A135,"")</f>
        <v/>
      </c>
      <c r="G135" s="41">
        <f>J134*(1+H$4/12)</f>
        <v>0</v>
      </c>
      <c r="H135" s="41">
        <f>MAX(0,G135-I$4)</f>
        <v>0</v>
      </c>
      <c r="I135" s="41">
        <f>H135</f>
        <v>0</v>
      </c>
      <c r="J135" s="41">
        <f>MAX(0,MIN(H135,I135-$C135))</f>
        <v>0</v>
      </c>
      <c r="K135" s="41">
        <f>N134*(1+L$4/12)</f>
        <v>0</v>
      </c>
      <c r="L135" s="41">
        <f>MAX(0,K135-M$4)</f>
        <v>0</v>
      </c>
      <c r="M135" s="41">
        <f>I135+L135</f>
        <v>0</v>
      </c>
      <c r="N135" s="41">
        <f>MAX(0,MIN(L135,M135-$C135))</f>
        <v>0</v>
      </c>
      <c r="O135" s="41">
        <f>R134*(1+P$4/12)</f>
        <v>0</v>
      </c>
      <c r="P135" s="41">
        <f>MAX(0,O135-Q$4)</f>
        <v>0</v>
      </c>
      <c r="Q135" s="41">
        <f>M135+P135</f>
        <v>0</v>
      </c>
      <c r="R135" s="41">
        <f>MAX(0,MIN(P135,Q135-$C135))</f>
        <v>0</v>
      </c>
      <c r="S135" s="41">
        <f>V134*(1+T$4/12)</f>
        <v>0</v>
      </c>
      <c r="T135" s="41">
        <f>MAX(0,S135-U$4)</f>
        <v>0</v>
      </c>
      <c r="U135" s="41">
        <f>Q135+T135</f>
        <v>0</v>
      </c>
      <c r="V135" s="41">
        <f>MAX(0,MIN(T135,U135-$C135))</f>
        <v>0</v>
      </c>
      <c r="W135" s="41">
        <f>Z134*(1+X$4/12)</f>
        <v>0</v>
      </c>
      <c r="X135" s="41">
        <f>MAX(0,W135-Y$4)</f>
        <v>0</v>
      </c>
      <c r="Y135" s="41">
        <f>U135+X135</f>
        <v>0</v>
      </c>
      <c r="Z135" s="41">
        <f>MAX(0,MIN(X135,Y135-$C135))</f>
        <v>0</v>
      </c>
      <c r="AA135" s="41">
        <f>AD134*(1+AB$4/12)</f>
        <v>0</v>
      </c>
      <c r="AB135" s="41">
        <f>MAX(0,AA135-AC$4)</f>
        <v>0</v>
      </c>
      <c r="AC135" s="41">
        <f>Y135+AB135</f>
        <v>0</v>
      </c>
      <c r="AD135" s="41">
        <f>MAX(0,MIN(AB135,AC135-$C135))</f>
        <v>0</v>
      </c>
      <c r="AE135" s="41">
        <f>AH134*(1+AF$4/12)</f>
        <v>0</v>
      </c>
      <c r="AF135" s="41">
        <f>MAX(0,AE135-AG$4)</f>
        <v>0</v>
      </c>
      <c r="AG135" s="41">
        <f>AC135+AF135</f>
        <v>0</v>
      </c>
      <c r="AH135" s="41">
        <f>MAX(0,MIN(AF135,AG135-$C135))</f>
        <v>0</v>
      </c>
      <c r="AI135" s="41">
        <f>AL134*(1+AJ$4/12)</f>
        <v>0</v>
      </c>
      <c r="AJ135" s="41">
        <f>MAX(0,AI135-AK$4)</f>
        <v>0</v>
      </c>
      <c r="AK135" s="41">
        <f>AG135+AJ135</f>
        <v>0</v>
      </c>
      <c r="AL135" s="41">
        <f>MAX(0,MIN(AJ135,AK135-$C135))</f>
        <v>0</v>
      </c>
      <c r="AM135" s="41">
        <f>AP134*(1+AN$4/12)</f>
        <v>0</v>
      </c>
      <c r="AN135" s="41">
        <f>MAX(0,AM135-AO$4)</f>
        <v>0</v>
      </c>
      <c r="AO135" s="41">
        <f>AK135+AN135</f>
        <v>0</v>
      </c>
      <c r="AP135" s="41">
        <f>MAX(0,MIN(AN135,AO135-$C135))</f>
        <v>0</v>
      </c>
      <c r="AQ135" s="41">
        <f>AT134*(1+AR$4/12)</f>
        <v>0</v>
      </c>
      <c r="AR135" s="41">
        <f>MAX(0,AQ135-AS$4)</f>
        <v>0</v>
      </c>
      <c r="AS135" s="41">
        <f>AO135+AR135</f>
        <v>0</v>
      </c>
      <c r="AT135" s="41">
        <f>MAX(0,MIN(AR135,AS135-$C135))</f>
        <v>0</v>
      </c>
    </row>
    <row r="136">
      <c r="A136" s="40" t="n">
        <v>130</v>
      </c>
      <c r="B136" s="40" t="str">
        <f>CHOOSE(MONTH(EDATE('4 Дългове'!$D$20,A136-1)),"януари","февруари","март","април","май","юни","юли","август","септември","октомври","ноември","декември")&amp;" "&amp;YEAR(EDATE('4 Дългове'!$D$20,A136-1))&amp;" г."</f>
        <v>август 2037 г.</v>
      </c>
      <c r="C136" s="41">
        <f>$C$4-(G136+K136+O136+S136+W136+AA136+AE136+AI136+AM136+AQ136)+(H136+L136+P136+T136+X136+AB136+AF136+AJ136+AN136+AR136)</f>
        <v>470</v>
      </c>
      <c r="D136" s="41">
        <f>(G136+K136+O136+S136+W136+AA136+AE136+AI136+AM136+AQ136)-(J135+N135+R135+V135+Z135+AD135+AH135+AL135+AP135+AT135)</f>
        <v>0</v>
      </c>
      <c r="E136" s="41">
        <f>J136+N136+R136+V136+Z136+AD136+AH136+AL136+AP136+AT136</f>
        <v>0</v>
      </c>
      <c r="F136" s="40" t="str">
        <f>IF(AND(E136&lt;0.005,E135&gt;=0.005),A136,"")</f>
        <v/>
      </c>
      <c r="G136" s="41">
        <f>J135*(1+H$4/12)</f>
        <v>0</v>
      </c>
      <c r="H136" s="41">
        <f>MAX(0,G136-I$4)</f>
        <v>0</v>
      </c>
      <c r="I136" s="41">
        <f>H136</f>
        <v>0</v>
      </c>
      <c r="J136" s="41">
        <f>MAX(0,MIN(H136,I136-$C136))</f>
        <v>0</v>
      </c>
      <c r="K136" s="41">
        <f>N135*(1+L$4/12)</f>
        <v>0</v>
      </c>
      <c r="L136" s="41">
        <f>MAX(0,K136-M$4)</f>
        <v>0</v>
      </c>
      <c r="M136" s="41">
        <f>I136+L136</f>
        <v>0</v>
      </c>
      <c r="N136" s="41">
        <f>MAX(0,MIN(L136,M136-$C136))</f>
        <v>0</v>
      </c>
      <c r="O136" s="41">
        <f>R135*(1+P$4/12)</f>
        <v>0</v>
      </c>
      <c r="P136" s="41">
        <f>MAX(0,O136-Q$4)</f>
        <v>0</v>
      </c>
      <c r="Q136" s="41">
        <f>M136+P136</f>
        <v>0</v>
      </c>
      <c r="R136" s="41">
        <f>MAX(0,MIN(P136,Q136-$C136))</f>
        <v>0</v>
      </c>
      <c r="S136" s="41">
        <f>V135*(1+T$4/12)</f>
        <v>0</v>
      </c>
      <c r="T136" s="41">
        <f>MAX(0,S136-U$4)</f>
        <v>0</v>
      </c>
      <c r="U136" s="41">
        <f>Q136+T136</f>
        <v>0</v>
      </c>
      <c r="V136" s="41">
        <f>MAX(0,MIN(T136,U136-$C136))</f>
        <v>0</v>
      </c>
      <c r="W136" s="41">
        <f>Z135*(1+X$4/12)</f>
        <v>0</v>
      </c>
      <c r="X136" s="41">
        <f>MAX(0,W136-Y$4)</f>
        <v>0</v>
      </c>
      <c r="Y136" s="41">
        <f>U136+X136</f>
        <v>0</v>
      </c>
      <c r="Z136" s="41">
        <f>MAX(0,MIN(X136,Y136-$C136))</f>
        <v>0</v>
      </c>
      <c r="AA136" s="41">
        <f>AD135*(1+AB$4/12)</f>
        <v>0</v>
      </c>
      <c r="AB136" s="41">
        <f>MAX(0,AA136-AC$4)</f>
        <v>0</v>
      </c>
      <c r="AC136" s="41">
        <f>Y136+AB136</f>
        <v>0</v>
      </c>
      <c r="AD136" s="41">
        <f>MAX(0,MIN(AB136,AC136-$C136))</f>
        <v>0</v>
      </c>
      <c r="AE136" s="41">
        <f>AH135*(1+AF$4/12)</f>
        <v>0</v>
      </c>
      <c r="AF136" s="41">
        <f>MAX(0,AE136-AG$4)</f>
        <v>0</v>
      </c>
      <c r="AG136" s="41">
        <f>AC136+AF136</f>
        <v>0</v>
      </c>
      <c r="AH136" s="41">
        <f>MAX(0,MIN(AF136,AG136-$C136))</f>
        <v>0</v>
      </c>
      <c r="AI136" s="41">
        <f>AL135*(1+AJ$4/12)</f>
        <v>0</v>
      </c>
      <c r="AJ136" s="41">
        <f>MAX(0,AI136-AK$4)</f>
        <v>0</v>
      </c>
      <c r="AK136" s="41">
        <f>AG136+AJ136</f>
        <v>0</v>
      </c>
      <c r="AL136" s="41">
        <f>MAX(0,MIN(AJ136,AK136-$C136))</f>
        <v>0</v>
      </c>
      <c r="AM136" s="41">
        <f>AP135*(1+AN$4/12)</f>
        <v>0</v>
      </c>
      <c r="AN136" s="41">
        <f>MAX(0,AM136-AO$4)</f>
        <v>0</v>
      </c>
      <c r="AO136" s="41">
        <f>AK136+AN136</f>
        <v>0</v>
      </c>
      <c r="AP136" s="41">
        <f>MAX(0,MIN(AN136,AO136-$C136))</f>
        <v>0</v>
      </c>
      <c r="AQ136" s="41">
        <f>AT135*(1+AR$4/12)</f>
        <v>0</v>
      </c>
      <c r="AR136" s="41">
        <f>MAX(0,AQ136-AS$4)</f>
        <v>0</v>
      </c>
      <c r="AS136" s="41">
        <f>AO136+AR136</f>
        <v>0</v>
      </c>
      <c r="AT136" s="41">
        <f>MAX(0,MIN(AR136,AS136-$C136))</f>
        <v>0</v>
      </c>
    </row>
    <row r="137">
      <c r="A137" s="40" t="n">
        <v>131</v>
      </c>
      <c r="B137" s="40" t="str">
        <f>CHOOSE(MONTH(EDATE('4 Дългове'!$D$20,A137-1)),"януари","февруари","март","април","май","юни","юли","август","септември","октомври","ноември","декември")&amp;" "&amp;YEAR(EDATE('4 Дългове'!$D$20,A137-1))&amp;" г."</f>
        <v>септември 2037 г.</v>
      </c>
      <c r="C137" s="41">
        <f>$C$4-(G137+K137+O137+S137+W137+AA137+AE137+AI137+AM137+AQ137)+(H137+L137+P137+T137+X137+AB137+AF137+AJ137+AN137+AR137)</f>
        <v>470</v>
      </c>
      <c r="D137" s="41">
        <f>(G137+K137+O137+S137+W137+AA137+AE137+AI137+AM137+AQ137)-(J136+N136+R136+V136+Z136+AD136+AH136+AL136+AP136+AT136)</f>
        <v>0</v>
      </c>
      <c r="E137" s="41">
        <f>J137+N137+R137+V137+Z137+AD137+AH137+AL137+AP137+AT137</f>
        <v>0</v>
      </c>
      <c r="F137" s="40" t="str">
        <f>IF(AND(E137&lt;0.005,E136&gt;=0.005),A137,"")</f>
        <v/>
      </c>
      <c r="G137" s="41">
        <f>J136*(1+H$4/12)</f>
        <v>0</v>
      </c>
      <c r="H137" s="41">
        <f>MAX(0,G137-I$4)</f>
        <v>0</v>
      </c>
      <c r="I137" s="41">
        <f>H137</f>
        <v>0</v>
      </c>
      <c r="J137" s="41">
        <f>MAX(0,MIN(H137,I137-$C137))</f>
        <v>0</v>
      </c>
      <c r="K137" s="41">
        <f>N136*(1+L$4/12)</f>
        <v>0</v>
      </c>
      <c r="L137" s="41">
        <f>MAX(0,K137-M$4)</f>
        <v>0</v>
      </c>
      <c r="M137" s="41">
        <f>I137+L137</f>
        <v>0</v>
      </c>
      <c r="N137" s="41">
        <f>MAX(0,MIN(L137,M137-$C137))</f>
        <v>0</v>
      </c>
      <c r="O137" s="41">
        <f>R136*(1+P$4/12)</f>
        <v>0</v>
      </c>
      <c r="P137" s="41">
        <f>MAX(0,O137-Q$4)</f>
        <v>0</v>
      </c>
      <c r="Q137" s="41">
        <f>M137+P137</f>
        <v>0</v>
      </c>
      <c r="R137" s="41">
        <f>MAX(0,MIN(P137,Q137-$C137))</f>
        <v>0</v>
      </c>
      <c r="S137" s="41">
        <f>V136*(1+T$4/12)</f>
        <v>0</v>
      </c>
      <c r="T137" s="41">
        <f>MAX(0,S137-U$4)</f>
        <v>0</v>
      </c>
      <c r="U137" s="41">
        <f>Q137+T137</f>
        <v>0</v>
      </c>
      <c r="V137" s="41">
        <f>MAX(0,MIN(T137,U137-$C137))</f>
        <v>0</v>
      </c>
      <c r="W137" s="41">
        <f>Z136*(1+X$4/12)</f>
        <v>0</v>
      </c>
      <c r="X137" s="41">
        <f>MAX(0,W137-Y$4)</f>
        <v>0</v>
      </c>
      <c r="Y137" s="41">
        <f>U137+X137</f>
        <v>0</v>
      </c>
      <c r="Z137" s="41">
        <f>MAX(0,MIN(X137,Y137-$C137))</f>
        <v>0</v>
      </c>
      <c r="AA137" s="41">
        <f>AD136*(1+AB$4/12)</f>
        <v>0</v>
      </c>
      <c r="AB137" s="41">
        <f>MAX(0,AA137-AC$4)</f>
        <v>0</v>
      </c>
      <c r="AC137" s="41">
        <f>Y137+AB137</f>
        <v>0</v>
      </c>
      <c r="AD137" s="41">
        <f>MAX(0,MIN(AB137,AC137-$C137))</f>
        <v>0</v>
      </c>
      <c r="AE137" s="41">
        <f>AH136*(1+AF$4/12)</f>
        <v>0</v>
      </c>
      <c r="AF137" s="41">
        <f>MAX(0,AE137-AG$4)</f>
        <v>0</v>
      </c>
      <c r="AG137" s="41">
        <f>AC137+AF137</f>
        <v>0</v>
      </c>
      <c r="AH137" s="41">
        <f>MAX(0,MIN(AF137,AG137-$C137))</f>
        <v>0</v>
      </c>
      <c r="AI137" s="41">
        <f>AL136*(1+AJ$4/12)</f>
        <v>0</v>
      </c>
      <c r="AJ137" s="41">
        <f>MAX(0,AI137-AK$4)</f>
        <v>0</v>
      </c>
      <c r="AK137" s="41">
        <f>AG137+AJ137</f>
        <v>0</v>
      </c>
      <c r="AL137" s="41">
        <f>MAX(0,MIN(AJ137,AK137-$C137))</f>
        <v>0</v>
      </c>
      <c r="AM137" s="41">
        <f>AP136*(1+AN$4/12)</f>
        <v>0</v>
      </c>
      <c r="AN137" s="41">
        <f>MAX(0,AM137-AO$4)</f>
        <v>0</v>
      </c>
      <c r="AO137" s="41">
        <f>AK137+AN137</f>
        <v>0</v>
      </c>
      <c r="AP137" s="41">
        <f>MAX(0,MIN(AN137,AO137-$C137))</f>
        <v>0</v>
      </c>
      <c r="AQ137" s="41">
        <f>AT136*(1+AR$4/12)</f>
        <v>0</v>
      </c>
      <c r="AR137" s="41">
        <f>MAX(0,AQ137-AS$4)</f>
        <v>0</v>
      </c>
      <c r="AS137" s="41">
        <f>AO137+AR137</f>
        <v>0</v>
      </c>
      <c r="AT137" s="41">
        <f>MAX(0,MIN(AR137,AS137-$C137))</f>
        <v>0</v>
      </c>
    </row>
    <row r="138">
      <c r="A138" s="40" t="n">
        <v>132</v>
      </c>
      <c r="B138" s="40" t="str">
        <f>CHOOSE(MONTH(EDATE('4 Дългове'!$D$20,A138-1)),"януари","февруари","март","април","май","юни","юли","август","септември","октомври","ноември","декември")&amp;" "&amp;YEAR(EDATE('4 Дългове'!$D$20,A138-1))&amp;" г."</f>
        <v>октомври 2037 г.</v>
      </c>
      <c r="C138" s="41">
        <f>$C$4-(G138+K138+O138+S138+W138+AA138+AE138+AI138+AM138+AQ138)+(H138+L138+P138+T138+X138+AB138+AF138+AJ138+AN138+AR138)</f>
        <v>470</v>
      </c>
      <c r="D138" s="41">
        <f>(G138+K138+O138+S138+W138+AA138+AE138+AI138+AM138+AQ138)-(J137+N137+R137+V137+Z137+AD137+AH137+AL137+AP137+AT137)</f>
        <v>0</v>
      </c>
      <c r="E138" s="41">
        <f>J138+N138+R138+V138+Z138+AD138+AH138+AL138+AP138+AT138</f>
        <v>0</v>
      </c>
      <c r="F138" s="40" t="str">
        <f>IF(AND(E138&lt;0.005,E137&gt;=0.005),A138,"")</f>
        <v/>
      </c>
      <c r="G138" s="41">
        <f>J137*(1+H$4/12)</f>
        <v>0</v>
      </c>
      <c r="H138" s="41">
        <f>MAX(0,G138-I$4)</f>
        <v>0</v>
      </c>
      <c r="I138" s="41">
        <f>H138</f>
        <v>0</v>
      </c>
      <c r="J138" s="41">
        <f>MAX(0,MIN(H138,I138-$C138))</f>
        <v>0</v>
      </c>
      <c r="K138" s="41">
        <f>N137*(1+L$4/12)</f>
        <v>0</v>
      </c>
      <c r="L138" s="41">
        <f>MAX(0,K138-M$4)</f>
        <v>0</v>
      </c>
      <c r="M138" s="41">
        <f>I138+L138</f>
        <v>0</v>
      </c>
      <c r="N138" s="41">
        <f>MAX(0,MIN(L138,M138-$C138))</f>
        <v>0</v>
      </c>
      <c r="O138" s="41">
        <f>R137*(1+P$4/12)</f>
        <v>0</v>
      </c>
      <c r="P138" s="41">
        <f>MAX(0,O138-Q$4)</f>
        <v>0</v>
      </c>
      <c r="Q138" s="41">
        <f>M138+P138</f>
        <v>0</v>
      </c>
      <c r="R138" s="41">
        <f>MAX(0,MIN(P138,Q138-$C138))</f>
        <v>0</v>
      </c>
      <c r="S138" s="41">
        <f>V137*(1+T$4/12)</f>
        <v>0</v>
      </c>
      <c r="T138" s="41">
        <f>MAX(0,S138-U$4)</f>
        <v>0</v>
      </c>
      <c r="U138" s="41">
        <f>Q138+T138</f>
        <v>0</v>
      </c>
      <c r="V138" s="41">
        <f>MAX(0,MIN(T138,U138-$C138))</f>
        <v>0</v>
      </c>
      <c r="W138" s="41">
        <f>Z137*(1+X$4/12)</f>
        <v>0</v>
      </c>
      <c r="X138" s="41">
        <f>MAX(0,W138-Y$4)</f>
        <v>0</v>
      </c>
      <c r="Y138" s="41">
        <f>U138+X138</f>
        <v>0</v>
      </c>
      <c r="Z138" s="41">
        <f>MAX(0,MIN(X138,Y138-$C138))</f>
        <v>0</v>
      </c>
      <c r="AA138" s="41">
        <f>AD137*(1+AB$4/12)</f>
        <v>0</v>
      </c>
      <c r="AB138" s="41">
        <f>MAX(0,AA138-AC$4)</f>
        <v>0</v>
      </c>
      <c r="AC138" s="41">
        <f>Y138+AB138</f>
        <v>0</v>
      </c>
      <c r="AD138" s="41">
        <f>MAX(0,MIN(AB138,AC138-$C138))</f>
        <v>0</v>
      </c>
      <c r="AE138" s="41">
        <f>AH137*(1+AF$4/12)</f>
        <v>0</v>
      </c>
      <c r="AF138" s="41">
        <f>MAX(0,AE138-AG$4)</f>
        <v>0</v>
      </c>
      <c r="AG138" s="41">
        <f>AC138+AF138</f>
        <v>0</v>
      </c>
      <c r="AH138" s="41">
        <f>MAX(0,MIN(AF138,AG138-$C138))</f>
        <v>0</v>
      </c>
      <c r="AI138" s="41">
        <f>AL137*(1+AJ$4/12)</f>
        <v>0</v>
      </c>
      <c r="AJ138" s="41">
        <f>MAX(0,AI138-AK$4)</f>
        <v>0</v>
      </c>
      <c r="AK138" s="41">
        <f>AG138+AJ138</f>
        <v>0</v>
      </c>
      <c r="AL138" s="41">
        <f>MAX(0,MIN(AJ138,AK138-$C138))</f>
        <v>0</v>
      </c>
      <c r="AM138" s="41">
        <f>AP137*(1+AN$4/12)</f>
        <v>0</v>
      </c>
      <c r="AN138" s="41">
        <f>MAX(0,AM138-AO$4)</f>
        <v>0</v>
      </c>
      <c r="AO138" s="41">
        <f>AK138+AN138</f>
        <v>0</v>
      </c>
      <c r="AP138" s="41">
        <f>MAX(0,MIN(AN138,AO138-$C138))</f>
        <v>0</v>
      </c>
      <c r="AQ138" s="41">
        <f>AT137*(1+AR$4/12)</f>
        <v>0</v>
      </c>
      <c r="AR138" s="41">
        <f>MAX(0,AQ138-AS$4)</f>
        <v>0</v>
      </c>
      <c r="AS138" s="41">
        <f>AO138+AR138</f>
        <v>0</v>
      </c>
      <c r="AT138" s="41">
        <f>MAX(0,MIN(AR138,AS138-$C138))</f>
        <v>0</v>
      </c>
    </row>
    <row r="139">
      <c r="A139" s="40" t="n">
        <v>133</v>
      </c>
      <c r="B139" s="40" t="str">
        <f>CHOOSE(MONTH(EDATE('4 Дългове'!$D$20,A139-1)),"януари","февруари","март","април","май","юни","юли","август","септември","октомври","ноември","декември")&amp;" "&amp;YEAR(EDATE('4 Дългове'!$D$20,A139-1))&amp;" г."</f>
        <v>ноември 2037 г.</v>
      </c>
      <c r="C139" s="41">
        <f>$C$4-(G139+K139+O139+S139+W139+AA139+AE139+AI139+AM139+AQ139)+(H139+L139+P139+T139+X139+AB139+AF139+AJ139+AN139+AR139)</f>
        <v>470</v>
      </c>
      <c r="D139" s="41">
        <f>(G139+K139+O139+S139+W139+AA139+AE139+AI139+AM139+AQ139)-(J138+N138+R138+V138+Z138+AD138+AH138+AL138+AP138+AT138)</f>
        <v>0</v>
      </c>
      <c r="E139" s="41">
        <f>J139+N139+R139+V139+Z139+AD139+AH139+AL139+AP139+AT139</f>
        <v>0</v>
      </c>
      <c r="F139" s="40" t="str">
        <f>IF(AND(E139&lt;0.005,E138&gt;=0.005),A139,"")</f>
        <v/>
      </c>
      <c r="G139" s="41">
        <f>J138*(1+H$4/12)</f>
        <v>0</v>
      </c>
      <c r="H139" s="41">
        <f>MAX(0,G139-I$4)</f>
        <v>0</v>
      </c>
      <c r="I139" s="41">
        <f>H139</f>
        <v>0</v>
      </c>
      <c r="J139" s="41">
        <f>MAX(0,MIN(H139,I139-$C139))</f>
        <v>0</v>
      </c>
      <c r="K139" s="41">
        <f>N138*(1+L$4/12)</f>
        <v>0</v>
      </c>
      <c r="L139" s="41">
        <f>MAX(0,K139-M$4)</f>
        <v>0</v>
      </c>
      <c r="M139" s="41">
        <f>I139+L139</f>
        <v>0</v>
      </c>
      <c r="N139" s="41">
        <f>MAX(0,MIN(L139,M139-$C139))</f>
        <v>0</v>
      </c>
      <c r="O139" s="41">
        <f>R138*(1+P$4/12)</f>
        <v>0</v>
      </c>
      <c r="P139" s="41">
        <f>MAX(0,O139-Q$4)</f>
        <v>0</v>
      </c>
      <c r="Q139" s="41">
        <f>M139+P139</f>
        <v>0</v>
      </c>
      <c r="R139" s="41">
        <f>MAX(0,MIN(P139,Q139-$C139))</f>
        <v>0</v>
      </c>
      <c r="S139" s="41">
        <f>V138*(1+T$4/12)</f>
        <v>0</v>
      </c>
      <c r="T139" s="41">
        <f>MAX(0,S139-U$4)</f>
        <v>0</v>
      </c>
      <c r="U139" s="41">
        <f>Q139+T139</f>
        <v>0</v>
      </c>
      <c r="V139" s="41">
        <f>MAX(0,MIN(T139,U139-$C139))</f>
        <v>0</v>
      </c>
      <c r="W139" s="41">
        <f>Z138*(1+X$4/12)</f>
        <v>0</v>
      </c>
      <c r="X139" s="41">
        <f>MAX(0,W139-Y$4)</f>
        <v>0</v>
      </c>
      <c r="Y139" s="41">
        <f>U139+X139</f>
        <v>0</v>
      </c>
      <c r="Z139" s="41">
        <f>MAX(0,MIN(X139,Y139-$C139))</f>
        <v>0</v>
      </c>
      <c r="AA139" s="41">
        <f>AD138*(1+AB$4/12)</f>
        <v>0</v>
      </c>
      <c r="AB139" s="41">
        <f>MAX(0,AA139-AC$4)</f>
        <v>0</v>
      </c>
      <c r="AC139" s="41">
        <f>Y139+AB139</f>
        <v>0</v>
      </c>
      <c r="AD139" s="41">
        <f>MAX(0,MIN(AB139,AC139-$C139))</f>
        <v>0</v>
      </c>
      <c r="AE139" s="41">
        <f>AH138*(1+AF$4/12)</f>
        <v>0</v>
      </c>
      <c r="AF139" s="41">
        <f>MAX(0,AE139-AG$4)</f>
        <v>0</v>
      </c>
      <c r="AG139" s="41">
        <f>AC139+AF139</f>
        <v>0</v>
      </c>
      <c r="AH139" s="41">
        <f>MAX(0,MIN(AF139,AG139-$C139))</f>
        <v>0</v>
      </c>
      <c r="AI139" s="41">
        <f>AL138*(1+AJ$4/12)</f>
        <v>0</v>
      </c>
      <c r="AJ139" s="41">
        <f>MAX(0,AI139-AK$4)</f>
        <v>0</v>
      </c>
      <c r="AK139" s="41">
        <f>AG139+AJ139</f>
        <v>0</v>
      </c>
      <c r="AL139" s="41">
        <f>MAX(0,MIN(AJ139,AK139-$C139))</f>
        <v>0</v>
      </c>
      <c r="AM139" s="41">
        <f>AP138*(1+AN$4/12)</f>
        <v>0</v>
      </c>
      <c r="AN139" s="41">
        <f>MAX(0,AM139-AO$4)</f>
        <v>0</v>
      </c>
      <c r="AO139" s="41">
        <f>AK139+AN139</f>
        <v>0</v>
      </c>
      <c r="AP139" s="41">
        <f>MAX(0,MIN(AN139,AO139-$C139))</f>
        <v>0</v>
      </c>
      <c r="AQ139" s="41">
        <f>AT138*(1+AR$4/12)</f>
        <v>0</v>
      </c>
      <c r="AR139" s="41">
        <f>MAX(0,AQ139-AS$4)</f>
        <v>0</v>
      </c>
      <c r="AS139" s="41">
        <f>AO139+AR139</f>
        <v>0</v>
      </c>
      <c r="AT139" s="41">
        <f>MAX(0,MIN(AR139,AS139-$C139))</f>
        <v>0</v>
      </c>
    </row>
    <row r="140">
      <c r="A140" s="40" t="n">
        <v>134</v>
      </c>
      <c r="B140" s="40" t="str">
        <f>CHOOSE(MONTH(EDATE('4 Дългове'!$D$20,A140-1)),"януари","февруари","март","април","май","юни","юли","август","септември","октомври","ноември","декември")&amp;" "&amp;YEAR(EDATE('4 Дългове'!$D$20,A140-1))&amp;" г."</f>
        <v>декември 2037 г.</v>
      </c>
      <c r="C140" s="41">
        <f>$C$4-(G140+K140+O140+S140+W140+AA140+AE140+AI140+AM140+AQ140)+(H140+L140+P140+T140+X140+AB140+AF140+AJ140+AN140+AR140)</f>
        <v>470</v>
      </c>
      <c r="D140" s="41">
        <f>(G140+K140+O140+S140+W140+AA140+AE140+AI140+AM140+AQ140)-(J139+N139+R139+V139+Z139+AD139+AH139+AL139+AP139+AT139)</f>
        <v>0</v>
      </c>
      <c r="E140" s="41">
        <f>J140+N140+R140+V140+Z140+AD140+AH140+AL140+AP140+AT140</f>
        <v>0</v>
      </c>
      <c r="F140" s="40" t="str">
        <f>IF(AND(E140&lt;0.005,E139&gt;=0.005),A140,"")</f>
        <v/>
      </c>
      <c r="G140" s="41">
        <f>J139*(1+H$4/12)</f>
        <v>0</v>
      </c>
      <c r="H140" s="41">
        <f>MAX(0,G140-I$4)</f>
        <v>0</v>
      </c>
      <c r="I140" s="41">
        <f>H140</f>
        <v>0</v>
      </c>
      <c r="J140" s="41">
        <f>MAX(0,MIN(H140,I140-$C140))</f>
        <v>0</v>
      </c>
      <c r="K140" s="41">
        <f>N139*(1+L$4/12)</f>
        <v>0</v>
      </c>
      <c r="L140" s="41">
        <f>MAX(0,K140-M$4)</f>
        <v>0</v>
      </c>
      <c r="M140" s="41">
        <f>I140+L140</f>
        <v>0</v>
      </c>
      <c r="N140" s="41">
        <f>MAX(0,MIN(L140,M140-$C140))</f>
        <v>0</v>
      </c>
      <c r="O140" s="41">
        <f>R139*(1+P$4/12)</f>
        <v>0</v>
      </c>
      <c r="P140" s="41">
        <f>MAX(0,O140-Q$4)</f>
        <v>0</v>
      </c>
      <c r="Q140" s="41">
        <f>M140+P140</f>
        <v>0</v>
      </c>
      <c r="R140" s="41">
        <f>MAX(0,MIN(P140,Q140-$C140))</f>
        <v>0</v>
      </c>
      <c r="S140" s="41">
        <f>V139*(1+T$4/12)</f>
        <v>0</v>
      </c>
      <c r="T140" s="41">
        <f>MAX(0,S140-U$4)</f>
        <v>0</v>
      </c>
      <c r="U140" s="41">
        <f>Q140+T140</f>
        <v>0</v>
      </c>
      <c r="V140" s="41">
        <f>MAX(0,MIN(T140,U140-$C140))</f>
        <v>0</v>
      </c>
      <c r="W140" s="41">
        <f>Z139*(1+X$4/12)</f>
        <v>0</v>
      </c>
      <c r="X140" s="41">
        <f>MAX(0,W140-Y$4)</f>
        <v>0</v>
      </c>
      <c r="Y140" s="41">
        <f>U140+X140</f>
        <v>0</v>
      </c>
      <c r="Z140" s="41">
        <f>MAX(0,MIN(X140,Y140-$C140))</f>
        <v>0</v>
      </c>
      <c r="AA140" s="41">
        <f>AD139*(1+AB$4/12)</f>
        <v>0</v>
      </c>
      <c r="AB140" s="41">
        <f>MAX(0,AA140-AC$4)</f>
        <v>0</v>
      </c>
      <c r="AC140" s="41">
        <f>Y140+AB140</f>
        <v>0</v>
      </c>
      <c r="AD140" s="41">
        <f>MAX(0,MIN(AB140,AC140-$C140))</f>
        <v>0</v>
      </c>
      <c r="AE140" s="41">
        <f>AH139*(1+AF$4/12)</f>
        <v>0</v>
      </c>
      <c r="AF140" s="41">
        <f>MAX(0,AE140-AG$4)</f>
        <v>0</v>
      </c>
      <c r="AG140" s="41">
        <f>AC140+AF140</f>
        <v>0</v>
      </c>
      <c r="AH140" s="41">
        <f>MAX(0,MIN(AF140,AG140-$C140))</f>
        <v>0</v>
      </c>
      <c r="AI140" s="41">
        <f>AL139*(1+AJ$4/12)</f>
        <v>0</v>
      </c>
      <c r="AJ140" s="41">
        <f>MAX(0,AI140-AK$4)</f>
        <v>0</v>
      </c>
      <c r="AK140" s="41">
        <f>AG140+AJ140</f>
        <v>0</v>
      </c>
      <c r="AL140" s="41">
        <f>MAX(0,MIN(AJ140,AK140-$C140))</f>
        <v>0</v>
      </c>
      <c r="AM140" s="41">
        <f>AP139*(1+AN$4/12)</f>
        <v>0</v>
      </c>
      <c r="AN140" s="41">
        <f>MAX(0,AM140-AO$4)</f>
        <v>0</v>
      </c>
      <c r="AO140" s="41">
        <f>AK140+AN140</f>
        <v>0</v>
      </c>
      <c r="AP140" s="41">
        <f>MAX(0,MIN(AN140,AO140-$C140))</f>
        <v>0</v>
      </c>
      <c r="AQ140" s="41">
        <f>AT139*(1+AR$4/12)</f>
        <v>0</v>
      </c>
      <c r="AR140" s="41">
        <f>MAX(0,AQ140-AS$4)</f>
        <v>0</v>
      </c>
      <c r="AS140" s="41">
        <f>AO140+AR140</f>
        <v>0</v>
      </c>
      <c r="AT140" s="41">
        <f>MAX(0,MIN(AR140,AS140-$C140))</f>
        <v>0</v>
      </c>
    </row>
    <row r="141">
      <c r="A141" s="40" t="n">
        <v>135</v>
      </c>
      <c r="B141" s="40" t="str">
        <f>CHOOSE(MONTH(EDATE('4 Дългове'!$D$20,A141-1)),"януари","февруари","март","април","май","юни","юли","август","септември","октомври","ноември","декември")&amp;" "&amp;YEAR(EDATE('4 Дългове'!$D$20,A141-1))&amp;" г."</f>
        <v>януари 2038 г.</v>
      </c>
      <c r="C141" s="41">
        <f>$C$4-(G141+K141+O141+S141+W141+AA141+AE141+AI141+AM141+AQ141)+(H141+L141+P141+T141+X141+AB141+AF141+AJ141+AN141+AR141)</f>
        <v>470</v>
      </c>
      <c r="D141" s="41">
        <f>(G141+K141+O141+S141+W141+AA141+AE141+AI141+AM141+AQ141)-(J140+N140+R140+V140+Z140+AD140+AH140+AL140+AP140+AT140)</f>
        <v>0</v>
      </c>
      <c r="E141" s="41">
        <f>J141+N141+R141+V141+Z141+AD141+AH141+AL141+AP141+AT141</f>
        <v>0</v>
      </c>
      <c r="F141" s="40" t="str">
        <f>IF(AND(E141&lt;0.005,E140&gt;=0.005),A141,"")</f>
        <v/>
      </c>
      <c r="G141" s="41">
        <f>J140*(1+H$4/12)</f>
        <v>0</v>
      </c>
      <c r="H141" s="41">
        <f>MAX(0,G141-I$4)</f>
        <v>0</v>
      </c>
      <c r="I141" s="41">
        <f>H141</f>
        <v>0</v>
      </c>
      <c r="J141" s="41">
        <f>MAX(0,MIN(H141,I141-$C141))</f>
        <v>0</v>
      </c>
      <c r="K141" s="41">
        <f>N140*(1+L$4/12)</f>
        <v>0</v>
      </c>
      <c r="L141" s="41">
        <f>MAX(0,K141-M$4)</f>
        <v>0</v>
      </c>
      <c r="M141" s="41">
        <f>I141+L141</f>
        <v>0</v>
      </c>
      <c r="N141" s="41">
        <f>MAX(0,MIN(L141,M141-$C141))</f>
        <v>0</v>
      </c>
      <c r="O141" s="41">
        <f>R140*(1+P$4/12)</f>
        <v>0</v>
      </c>
      <c r="P141" s="41">
        <f>MAX(0,O141-Q$4)</f>
        <v>0</v>
      </c>
      <c r="Q141" s="41">
        <f>M141+P141</f>
        <v>0</v>
      </c>
      <c r="R141" s="41">
        <f>MAX(0,MIN(P141,Q141-$C141))</f>
        <v>0</v>
      </c>
      <c r="S141" s="41">
        <f>V140*(1+T$4/12)</f>
        <v>0</v>
      </c>
      <c r="T141" s="41">
        <f>MAX(0,S141-U$4)</f>
        <v>0</v>
      </c>
      <c r="U141" s="41">
        <f>Q141+T141</f>
        <v>0</v>
      </c>
      <c r="V141" s="41">
        <f>MAX(0,MIN(T141,U141-$C141))</f>
        <v>0</v>
      </c>
      <c r="W141" s="41">
        <f>Z140*(1+X$4/12)</f>
        <v>0</v>
      </c>
      <c r="X141" s="41">
        <f>MAX(0,W141-Y$4)</f>
        <v>0</v>
      </c>
      <c r="Y141" s="41">
        <f>U141+X141</f>
        <v>0</v>
      </c>
      <c r="Z141" s="41">
        <f>MAX(0,MIN(X141,Y141-$C141))</f>
        <v>0</v>
      </c>
      <c r="AA141" s="41">
        <f>AD140*(1+AB$4/12)</f>
        <v>0</v>
      </c>
      <c r="AB141" s="41">
        <f>MAX(0,AA141-AC$4)</f>
        <v>0</v>
      </c>
      <c r="AC141" s="41">
        <f>Y141+AB141</f>
        <v>0</v>
      </c>
      <c r="AD141" s="41">
        <f>MAX(0,MIN(AB141,AC141-$C141))</f>
        <v>0</v>
      </c>
      <c r="AE141" s="41">
        <f>AH140*(1+AF$4/12)</f>
        <v>0</v>
      </c>
      <c r="AF141" s="41">
        <f>MAX(0,AE141-AG$4)</f>
        <v>0</v>
      </c>
      <c r="AG141" s="41">
        <f>AC141+AF141</f>
        <v>0</v>
      </c>
      <c r="AH141" s="41">
        <f>MAX(0,MIN(AF141,AG141-$C141))</f>
        <v>0</v>
      </c>
      <c r="AI141" s="41">
        <f>AL140*(1+AJ$4/12)</f>
        <v>0</v>
      </c>
      <c r="AJ141" s="41">
        <f>MAX(0,AI141-AK$4)</f>
        <v>0</v>
      </c>
      <c r="AK141" s="41">
        <f>AG141+AJ141</f>
        <v>0</v>
      </c>
      <c r="AL141" s="41">
        <f>MAX(0,MIN(AJ141,AK141-$C141))</f>
        <v>0</v>
      </c>
      <c r="AM141" s="41">
        <f>AP140*(1+AN$4/12)</f>
        <v>0</v>
      </c>
      <c r="AN141" s="41">
        <f>MAX(0,AM141-AO$4)</f>
        <v>0</v>
      </c>
      <c r="AO141" s="41">
        <f>AK141+AN141</f>
        <v>0</v>
      </c>
      <c r="AP141" s="41">
        <f>MAX(0,MIN(AN141,AO141-$C141))</f>
        <v>0</v>
      </c>
      <c r="AQ141" s="41">
        <f>AT140*(1+AR$4/12)</f>
        <v>0</v>
      </c>
      <c r="AR141" s="41">
        <f>MAX(0,AQ141-AS$4)</f>
        <v>0</v>
      </c>
      <c r="AS141" s="41">
        <f>AO141+AR141</f>
        <v>0</v>
      </c>
      <c r="AT141" s="41">
        <f>MAX(0,MIN(AR141,AS141-$C141))</f>
        <v>0</v>
      </c>
    </row>
    <row r="142">
      <c r="A142" s="40" t="n">
        <v>136</v>
      </c>
      <c r="B142" s="40" t="str">
        <f>CHOOSE(MONTH(EDATE('4 Дългове'!$D$20,A142-1)),"януари","февруари","март","април","май","юни","юли","август","септември","октомври","ноември","декември")&amp;" "&amp;YEAR(EDATE('4 Дългове'!$D$20,A142-1))&amp;" г."</f>
        <v>февруари 2038 г.</v>
      </c>
      <c r="C142" s="41">
        <f>$C$4-(G142+K142+O142+S142+W142+AA142+AE142+AI142+AM142+AQ142)+(H142+L142+P142+T142+X142+AB142+AF142+AJ142+AN142+AR142)</f>
        <v>470</v>
      </c>
      <c r="D142" s="41">
        <f>(G142+K142+O142+S142+W142+AA142+AE142+AI142+AM142+AQ142)-(J141+N141+R141+V141+Z141+AD141+AH141+AL141+AP141+AT141)</f>
        <v>0</v>
      </c>
      <c r="E142" s="41">
        <f>J142+N142+R142+V142+Z142+AD142+AH142+AL142+AP142+AT142</f>
        <v>0</v>
      </c>
      <c r="F142" s="40" t="str">
        <f>IF(AND(E142&lt;0.005,E141&gt;=0.005),A142,"")</f>
        <v/>
      </c>
      <c r="G142" s="41">
        <f>J141*(1+H$4/12)</f>
        <v>0</v>
      </c>
      <c r="H142" s="41">
        <f>MAX(0,G142-I$4)</f>
        <v>0</v>
      </c>
      <c r="I142" s="41">
        <f>H142</f>
        <v>0</v>
      </c>
      <c r="J142" s="41">
        <f>MAX(0,MIN(H142,I142-$C142))</f>
        <v>0</v>
      </c>
      <c r="K142" s="41">
        <f>N141*(1+L$4/12)</f>
        <v>0</v>
      </c>
      <c r="L142" s="41">
        <f>MAX(0,K142-M$4)</f>
        <v>0</v>
      </c>
      <c r="M142" s="41">
        <f>I142+L142</f>
        <v>0</v>
      </c>
      <c r="N142" s="41">
        <f>MAX(0,MIN(L142,M142-$C142))</f>
        <v>0</v>
      </c>
      <c r="O142" s="41">
        <f>R141*(1+P$4/12)</f>
        <v>0</v>
      </c>
      <c r="P142" s="41">
        <f>MAX(0,O142-Q$4)</f>
        <v>0</v>
      </c>
      <c r="Q142" s="41">
        <f>M142+P142</f>
        <v>0</v>
      </c>
      <c r="R142" s="41">
        <f>MAX(0,MIN(P142,Q142-$C142))</f>
        <v>0</v>
      </c>
      <c r="S142" s="41">
        <f>V141*(1+T$4/12)</f>
        <v>0</v>
      </c>
      <c r="T142" s="41">
        <f>MAX(0,S142-U$4)</f>
        <v>0</v>
      </c>
      <c r="U142" s="41">
        <f>Q142+T142</f>
        <v>0</v>
      </c>
      <c r="V142" s="41">
        <f>MAX(0,MIN(T142,U142-$C142))</f>
        <v>0</v>
      </c>
      <c r="W142" s="41">
        <f>Z141*(1+X$4/12)</f>
        <v>0</v>
      </c>
      <c r="X142" s="41">
        <f>MAX(0,W142-Y$4)</f>
        <v>0</v>
      </c>
      <c r="Y142" s="41">
        <f>U142+X142</f>
        <v>0</v>
      </c>
      <c r="Z142" s="41">
        <f>MAX(0,MIN(X142,Y142-$C142))</f>
        <v>0</v>
      </c>
      <c r="AA142" s="41">
        <f>AD141*(1+AB$4/12)</f>
        <v>0</v>
      </c>
      <c r="AB142" s="41">
        <f>MAX(0,AA142-AC$4)</f>
        <v>0</v>
      </c>
      <c r="AC142" s="41">
        <f>Y142+AB142</f>
        <v>0</v>
      </c>
      <c r="AD142" s="41">
        <f>MAX(0,MIN(AB142,AC142-$C142))</f>
        <v>0</v>
      </c>
      <c r="AE142" s="41">
        <f>AH141*(1+AF$4/12)</f>
        <v>0</v>
      </c>
      <c r="AF142" s="41">
        <f>MAX(0,AE142-AG$4)</f>
        <v>0</v>
      </c>
      <c r="AG142" s="41">
        <f>AC142+AF142</f>
        <v>0</v>
      </c>
      <c r="AH142" s="41">
        <f>MAX(0,MIN(AF142,AG142-$C142))</f>
        <v>0</v>
      </c>
      <c r="AI142" s="41">
        <f>AL141*(1+AJ$4/12)</f>
        <v>0</v>
      </c>
      <c r="AJ142" s="41">
        <f>MAX(0,AI142-AK$4)</f>
        <v>0</v>
      </c>
      <c r="AK142" s="41">
        <f>AG142+AJ142</f>
        <v>0</v>
      </c>
      <c r="AL142" s="41">
        <f>MAX(0,MIN(AJ142,AK142-$C142))</f>
        <v>0</v>
      </c>
      <c r="AM142" s="41">
        <f>AP141*(1+AN$4/12)</f>
        <v>0</v>
      </c>
      <c r="AN142" s="41">
        <f>MAX(0,AM142-AO$4)</f>
        <v>0</v>
      </c>
      <c r="AO142" s="41">
        <f>AK142+AN142</f>
        <v>0</v>
      </c>
      <c r="AP142" s="41">
        <f>MAX(0,MIN(AN142,AO142-$C142))</f>
        <v>0</v>
      </c>
      <c r="AQ142" s="41">
        <f>AT141*(1+AR$4/12)</f>
        <v>0</v>
      </c>
      <c r="AR142" s="41">
        <f>MAX(0,AQ142-AS$4)</f>
        <v>0</v>
      </c>
      <c r="AS142" s="41">
        <f>AO142+AR142</f>
        <v>0</v>
      </c>
      <c r="AT142" s="41">
        <f>MAX(0,MIN(AR142,AS142-$C142))</f>
        <v>0</v>
      </c>
    </row>
    <row r="143">
      <c r="A143" s="40" t="n">
        <v>137</v>
      </c>
      <c r="B143" s="40" t="str">
        <f>CHOOSE(MONTH(EDATE('4 Дългове'!$D$20,A143-1)),"януари","февруари","март","април","май","юни","юли","август","септември","октомври","ноември","декември")&amp;" "&amp;YEAR(EDATE('4 Дългове'!$D$20,A143-1))&amp;" г."</f>
        <v>март 2038 г.</v>
      </c>
      <c r="C143" s="41">
        <f>$C$4-(G143+K143+O143+S143+W143+AA143+AE143+AI143+AM143+AQ143)+(H143+L143+P143+T143+X143+AB143+AF143+AJ143+AN143+AR143)</f>
        <v>470</v>
      </c>
      <c r="D143" s="41">
        <f>(G143+K143+O143+S143+W143+AA143+AE143+AI143+AM143+AQ143)-(J142+N142+R142+V142+Z142+AD142+AH142+AL142+AP142+AT142)</f>
        <v>0</v>
      </c>
      <c r="E143" s="41">
        <f>J143+N143+R143+V143+Z143+AD143+AH143+AL143+AP143+AT143</f>
        <v>0</v>
      </c>
      <c r="F143" s="40" t="str">
        <f>IF(AND(E143&lt;0.005,E142&gt;=0.005),A143,"")</f>
        <v/>
      </c>
      <c r="G143" s="41">
        <f>J142*(1+H$4/12)</f>
        <v>0</v>
      </c>
      <c r="H143" s="41">
        <f>MAX(0,G143-I$4)</f>
        <v>0</v>
      </c>
      <c r="I143" s="41">
        <f>H143</f>
        <v>0</v>
      </c>
      <c r="J143" s="41">
        <f>MAX(0,MIN(H143,I143-$C143))</f>
        <v>0</v>
      </c>
      <c r="K143" s="41">
        <f>N142*(1+L$4/12)</f>
        <v>0</v>
      </c>
      <c r="L143" s="41">
        <f>MAX(0,K143-M$4)</f>
        <v>0</v>
      </c>
      <c r="M143" s="41">
        <f>I143+L143</f>
        <v>0</v>
      </c>
      <c r="N143" s="41">
        <f>MAX(0,MIN(L143,M143-$C143))</f>
        <v>0</v>
      </c>
      <c r="O143" s="41">
        <f>R142*(1+P$4/12)</f>
        <v>0</v>
      </c>
      <c r="P143" s="41">
        <f>MAX(0,O143-Q$4)</f>
        <v>0</v>
      </c>
      <c r="Q143" s="41">
        <f>M143+P143</f>
        <v>0</v>
      </c>
      <c r="R143" s="41">
        <f>MAX(0,MIN(P143,Q143-$C143))</f>
        <v>0</v>
      </c>
      <c r="S143" s="41">
        <f>V142*(1+T$4/12)</f>
        <v>0</v>
      </c>
      <c r="T143" s="41">
        <f>MAX(0,S143-U$4)</f>
        <v>0</v>
      </c>
      <c r="U143" s="41">
        <f>Q143+T143</f>
        <v>0</v>
      </c>
      <c r="V143" s="41">
        <f>MAX(0,MIN(T143,U143-$C143))</f>
        <v>0</v>
      </c>
      <c r="W143" s="41">
        <f>Z142*(1+X$4/12)</f>
        <v>0</v>
      </c>
      <c r="X143" s="41">
        <f>MAX(0,W143-Y$4)</f>
        <v>0</v>
      </c>
      <c r="Y143" s="41">
        <f>U143+X143</f>
        <v>0</v>
      </c>
      <c r="Z143" s="41">
        <f>MAX(0,MIN(X143,Y143-$C143))</f>
        <v>0</v>
      </c>
      <c r="AA143" s="41">
        <f>AD142*(1+AB$4/12)</f>
        <v>0</v>
      </c>
      <c r="AB143" s="41">
        <f>MAX(0,AA143-AC$4)</f>
        <v>0</v>
      </c>
      <c r="AC143" s="41">
        <f>Y143+AB143</f>
        <v>0</v>
      </c>
      <c r="AD143" s="41">
        <f>MAX(0,MIN(AB143,AC143-$C143))</f>
        <v>0</v>
      </c>
      <c r="AE143" s="41">
        <f>AH142*(1+AF$4/12)</f>
        <v>0</v>
      </c>
      <c r="AF143" s="41">
        <f>MAX(0,AE143-AG$4)</f>
        <v>0</v>
      </c>
      <c r="AG143" s="41">
        <f>AC143+AF143</f>
        <v>0</v>
      </c>
      <c r="AH143" s="41">
        <f>MAX(0,MIN(AF143,AG143-$C143))</f>
        <v>0</v>
      </c>
      <c r="AI143" s="41">
        <f>AL142*(1+AJ$4/12)</f>
        <v>0</v>
      </c>
      <c r="AJ143" s="41">
        <f>MAX(0,AI143-AK$4)</f>
        <v>0</v>
      </c>
      <c r="AK143" s="41">
        <f>AG143+AJ143</f>
        <v>0</v>
      </c>
      <c r="AL143" s="41">
        <f>MAX(0,MIN(AJ143,AK143-$C143))</f>
        <v>0</v>
      </c>
      <c r="AM143" s="41">
        <f>AP142*(1+AN$4/12)</f>
        <v>0</v>
      </c>
      <c r="AN143" s="41">
        <f>MAX(0,AM143-AO$4)</f>
        <v>0</v>
      </c>
      <c r="AO143" s="41">
        <f>AK143+AN143</f>
        <v>0</v>
      </c>
      <c r="AP143" s="41">
        <f>MAX(0,MIN(AN143,AO143-$C143))</f>
        <v>0</v>
      </c>
      <c r="AQ143" s="41">
        <f>AT142*(1+AR$4/12)</f>
        <v>0</v>
      </c>
      <c r="AR143" s="41">
        <f>MAX(0,AQ143-AS$4)</f>
        <v>0</v>
      </c>
      <c r="AS143" s="41">
        <f>AO143+AR143</f>
        <v>0</v>
      </c>
      <c r="AT143" s="41">
        <f>MAX(0,MIN(AR143,AS143-$C143))</f>
        <v>0</v>
      </c>
    </row>
    <row r="144">
      <c r="A144" s="40" t="n">
        <v>138</v>
      </c>
      <c r="B144" s="40" t="str">
        <f>CHOOSE(MONTH(EDATE('4 Дългове'!$D$20,A144-1)),"януари","февруари","март","април","май","юни","юли","август","септември","октомври","ноември","декември")&amp;" "&amp;YEAR(EDATE('4 Дългове'!$D$20,A144-1))&amp;" г."</f>
        <v>април 2038 г.</v>
      </c>
      <c r="C144" s="41">
        <f>$C$4-(G144+K144+O144+S144+W144+AA144+AE144+AI144+AM144+AQ144)+(H144+L144+P144+T144+X144+AB144+AF144+AJ144+AN144+AR144)</f>
        <v>470</v>
      </c>
      <c r="D144" s="41">
        <f>(G144+K144+O144+S144+W144+AA144+AE144+AI144+AM144+AQ144)-(J143+N143+R143+V143+Z143+AD143+AH143+AL143+AP143+AT143)</f>
        <v>0</v>
      </c>
      <c r="E144" s="41">
        <f>J144+N144+R144+V144+Z144+AD144+AH144+AL144+AP144+AT144</f>
        <v>0</v>
      </c>
      <c r="F144" s="40" t="str">
        <f>IF(AND(E144&lt;0.005,E143&gt;=0.005),A144,"")</f>
        <v/>
      </c>
      <c r="G144" s="41">
        <f>J143*(1+H$4/12)</f>
        <v>0</v>
      </c>
      <c r="H144" s="41">
        <f>MAX(0,G144-I$4)</f>
        <v>0</v>
      </c>
      <c r="I144" s="41">
        <f>H144</f>
        <v>0</v>
      </c>
      <c r="J144" s="41">
        <f>MAX(0,MIN(H144,I144-$C144))</f>
        <v>0</v>
      </c>
      <c r="K144" s="41">
        <f>N143*(1+L$4/12)</f>
        <v>0</v>
      </c>
      <c r="L144" s="41">
        <f>MAX(0,K144-M$4)</f>
        <v>0</v>
      </c>
      <c r="M144" s="41">
        <f>I144+L144</f>
        <v>0</v>
      </c>
      <c r="N144" s="41">
        <f>MAX(0,MIN(L144,M144-$C144))</f>
        <v>0</v>
      </c>
      <c r="O144" s="41">
        <f>R143*(1+P$4/12)</f>
        <v>0</v>
      </c>
      <c r="P144" s="41">
        <f>MAX(0,O144-Q$4)</f>
        <v>0</v>
      </c>
      <c r="Q144" s="41">
        <f>M144+P144</f>
        <v>0</v>
      </c>
      <c r="R144" s="41">
        <f>MAX(0,MIN(P144,Q144-$C144))</f>
        <v>0</v>
      </c>
      <c r="S144" s="41">
        <f>V143*(1+T$4/12)</f>
        <v>0</v>
      </c>
      <c r="T144" s="41">
        <f>MAX(0,S144-U$4)</f>
        <v>0</v>
      </c>
      <c r="U144" s="41">
        <f>Q144+T144</f>
        <v>0</v>
      </c>
      <c r="V144" s="41">
        <f>MAX(0,MIN(T144,U144-$C144))</f>
        <v>0</v>
      </c>
      <c r="W144" s="41">
        <f>Z143*(1+X$4/12)</f>
        <v>0</v>
      </c>
      <c r="X144" s="41">
        <f>MAX(0,W144-Y$4)</f>
        <v>0</v>
      </c>
      <c r="Y144" s="41">
        <f>U144+X144</f>
        <v>0</v>
      </c>
      <c r="Z144" s="41">
        <f>MAX(0,MIN(X144,Y144-$C144))</f>
        <v>0</v>
      </c>
      <c r="AA144" s="41">
        <f>AD143*(1+AB$4/12)</f>
        <v>0</v>
      </c>
      <c r="AB144" s="41">
        <f>MAX(0,AA144-AC$4)</f>
        <v>0</v>
      </c>
      <c r="AC144" s="41">
        <f>Y144+AB144</f>
        <v>0</v>
      </c>
      <c r="AD144" s="41">
        <f>MAX(0,MIN(AB144,AC144-$C144))</f>
        <v>0</v>
      </c>
      <c r="AE144" s="41">
        <f>AH143*(1+AF$4/12)</f>
        <v>0</v>
      </c>
      <c r="AF144" s="41">
        <f>MAX(0,AE144-AG$4)</f>
        <v>0</v>
      </c>
      <c r="AG144" s="41">
        <f>AC144+AF144</f>
        <v>0</v>
      </c>
      <c r="AH144" s="41">
        <f>MAX(0,MIN(AF144,AG144-$C144))</f>
        <v>0</v>
      </c>
      <c r="AI144" s="41">
        <f>AL143*(1+AJ$4/12)</f>
        <v>0</v>
      </c>
      <c r="AJ144" s="41">
        <f>MAX(0,AI144-AK$4)</f>
        <v>0</v>
      </c>
      <c r="AK144" s="41">
        <f>AG144+AJ144</f>
        <v>0</v>
      </c>
      <c r="AL144" s="41">
        <f>MAX(0,MIN(AJ144,AK144-$C144))</f>
        <v>0</v>
      </c>
      <c r="AM144" s="41">
        <f>AP143*(1+AN$4/12)</f>
        <v>0</v>
      </c>
      <c r="AN144" s="41">
        <f>MAX(0,AM144-AO$4)</f>
        <v>0</v>
      </c>
      <c r="AO144" s="41">
        <f>AK144+AN144</f>
        <v>0</v>
      </c>
      <c r="AP144" s="41">
        <f>MAX(0,MIN(AN144,AO144-$C144))</f>
        <v>0</v>
      </c>
      <c r="AQ144" s="41">
        <f>AT143*(1+AR$4/12)</f>
        <v>0</v>
      </c>
      <c r="AR144" s="41">
        <f>MAX(0,AQ144-AS$4)</f>
        <v>0</v>
      </c>
      <c r="AS144" s="41">
        <f>AO144+AR144</f>
        <v>0</v>
      </c>
      <c r="AT144" s="41">
        <f>MAX(0,MIN(AR144,AS144-$C144))</f>
        <v>0</v>
      </c>
    </row>
    <row r="145">
      <c r="A145" s="40" t="n">
        <v>139</v>
      </c>
      <c r="B145" s="40" t="str">
        <f>CHOOSE(MONTH(EDATE('4 Дългове'!$D$20,A145-1)),"януари","февруари","март","април","май","юни","юли","август","септември","октомври","ноември","декември")&amp;" "&amp;YEAR(EDATE('4 Дългове'!$D$20,A145-1))&amp;" г."</f>
        <v>май 2038 г.</v>
      </c>
      <c r="C145" s="41">
        <f>$C$4-(G145+K145+O145+S145+W145+AA145+AE145+AI145+AM145+AQ145)+(H145+L145+P145+T145+X145+AB145+AF145+AJ145+AN145+AR145)</f>
        <v>470</v>
      </c>
      <c r="D145" s="41">
        <f>(G145+K145+O145+S145+W145+AA145+AE145+AI145+AM145+AQ145)-(J144+N144+R144+V144+Z144+AD144+AH144+AL144+AP144+AT144)</f>
        <v>0</v>
      </c>
      <c r="E145" s="41">
        <f>J145+N145+R145+V145+Z145+AD145+AH145+AL145+AP145+AT145</f>
        <v>0</v>
      </c>
      <c r="F145" s="40" t="str">
        <f>IF(AND(E145&lt;0.005,E144&gt;=0.005),A145,"")</f>
        <v/>
      </c>
      <c r="G145" s="41">
        <f>J144*(1+H$4/12)</f>
        <v>0</v>
      </c>
      <c r="H145" s="41">
        <f>MAX(0,G145-I$4)</f>
        <v>0</v>
      </c>
      <c r="I145" s="41">
        <f>H145</f>
        <v>0</v>
      </c>
      <c r="J145" s="41">
        <f>MAX(0,MIN(H145,I145-$C145))</f>
        <v>0</v>
      </c>
      <c r="K145" s="41">
        <f>N144*(1+L$4/12)</f>
        <v>0</v>
      </c>
      <c r="L145" s="41">
        <f>MAX(0,K145-M$4)</f>
        <v>0</v>
      </c>
      <c r="M145" s="41">
        <f>I145+L145</f>
        <v>0</v>
      </c>
      <c r="N145" s="41">
        <f>MAX(0,MIN(L145,M145-$C145))</f>
        <v>0</v>
      </c>
      <c r="O145" s="41">
        <f>R144*(1+P$4/12)</f>
        <v>0</v>
      </c>
      <c r="P145" s="41">
        <f>MAX(0,O145-Q$4)</f>
        <v>0</v>
      </c>
      <c r="Q145" s="41">
        <f>M145+P145</f>
        <v>0</v>
      </c>
      <c r="R145" s="41">
        <f>MAX(0,MIN(P145,Q145-$C145))</f>
        <v>0</v>
      </c>
      <c r="S145" s="41">
        <f>V144*(1+T$4/12)</f>
        <v>0</v>
      </c>
      <c r="T145" s="41">
        <f>MAX(0,S145-U$4)</f>
        <v>0</v>
      </c>
      <c r="U145" s="41">
        <f>Q145+T145</f>
        <v>0</v>
      </c>
      <c r="V145" s="41">
        <f>MAX(0,MIN(T145,U145-$C145))</f>
        <v>0</v>
      </c>
      <c r="W145" s="41">
        <f>Z144*(1+X$4/12)</f>
        <v>0</v>
      </c>
      <c r="X145" s="41">
        <f>MAX(0,W145-Y$4)</f>
        <v>0</v>
      </c>
      <c r="Y145" s="41">
        <f>U145+X145</f>
        <v>0</v>
      </c>
      <c r="Z145" s="41">
        <f>MAX(0,MIN(X145,Y145-$C145))</f>
        <v>0</v>
      </c>
      <c r="AA145" s="41">
        <f>AD144*(1+AB$4/12)</f>
        <v>0</v>
      </c>
      <c r="AB145" s="41">
        <f>MAX(0,AA145-AC$4)</f>
        <v>0</v>
      </c>
      <c r="AC145" s="41">
        <f>Y145+AB145</f>
        <v>0</v>
      </c>
      <c r="AD145" s="41">
        <f>MAX(0,MIN(AB145,AC145-$C145))</f>
        <v>0</v>
      </c>
      <c r="AE145" s="41">
        <f>AH144*(1+AF$4/12)</f>
        <v>0</v>
      </c>
      <c r="AF145" s="41">
        <f>MAX(0,AE145-AG$4)</f>
        <v>0</v>
      </c>
      <c r="AG145" s="41">
        <f>AC145+AF145</f>
        <v>0</v>
      </c>
      <c r="AH145" s="41">
        <f>MAX(0,MIN(AF145,AG145-$C145))</f>
        <v>0</v>
      </c>
      <c r="AI145" s="41">
        <f>AL144*(1+AJ$4/12)</f>
        <v>0</v>
      </c>
      <c r="AJ145" s="41">
        <f>MAX(0,AI145-AK$4)</f>
        <v>0</v>
      </c>
      <c r="AK145" s="41">
        <f>AG145+AJ145</f>
        <v>0</v>
      </c>
      <c r="AL145" s="41">
        <f>MAX(0,MIN(AJ145,AK145-$C145))</f>
        <v>0</v>
      </c>
      <c r="AM145" s="41">
        <f>AP144*(1+AN$4/12)</f>
        <v>0</v>
      </c>
      <c r="AN145" s="41">
        <f>MAX(0,AM145-AO$4)</f>
        <v>0</v>
      </c>
      <c r="AO145" s="41">
        <f>AK145+AN145</f>
        <v>0</v>
      </c>
      <c r="AP145" s="41">
        <f>MAX(0,MIN(AN145,AO145-$C145))</f>
        <v>0</v>
      </c>
      <c r="AQ145" s="41">
        <f>AT144*(1+AR$4/12)</f>
        <v>0</v>
      </c>
      <c r="AR145" s="41">
        <f>MAX(0,AQ145-AS$4)</f>
        <v>0</v>
      </c>
      <c r="AS145" s="41">
        <f>AO145+AR145</f>
        <v>0</v>
      </c>
      <c r="AT145" s="41">
        <f>MAX(0,MIN(AR145,AS145-$C145))</f>
        <v>0</v>
      </c>
    </row>
    <row r="146">
      <c r="A146" s="40" t="n">
        <v>140</v>
      </c>
      <c r="B146" s="40" t="str">
        <f>CHOOSE(MONTH(EDATE('4 Дългове'!$D$20,A146-1)),"януари","февруари","март","април","май","юни","юли","август","септември","октомври","ноември","декември")&amp;" "&amp;YEAR(EDATE('4 Дългове'!$D$20,A146-1))&amp;" г."</f>
        <v>юни 2038 г.</v>
      </c>
      <c r="C146" s="41">
        <f>$C$4-(G146+K146+O146+S146+W146+AA146+AE146+AI146+AM146+AQ146)+(H146+L146+P146+T146+X146+AB146+AF146+AJ146+AN146+AR146)</f>
        <v>470</v>
      </c>
      <c r="D146" s="41">
        <f>(G146+K146+O146+S146+W146+AA146+AE146+AI146+AM146+AQ146)-(J145+N145+R145+V145+Z145+AD145+AH145+AL145+AP145+AT145)</f>
        <v>0</v>
      </c>
      <c r="E146" s="41">
        <f>J146+N146+R146+V146+Z146+AD146+AH146+AL146+AP146+AT146</f>
        <v>0</v>
      </c>
      <c r="F146" s="40" t="str">
        <f>IF(AND(E146&lt;0.005,E145&gt;=0.005),A146,"")</f>
        <v/>
      </c>
      <c r="G146" s="41">
        <f>J145*(1+H$4/12)</f>
        <v>0</v>
      </c>
      <c r="H146" s="41">
        <f>MAX(0,G146-I$4)</f>
        <v>0</v>
      </c>
      <c r="I146" s="41">
        <f>H146</f>
        <v>0</v>
      </c>
      <c r="J146" s="41">
        <f>MAX(0,MIN(H146,I146-$C146))</f>
        <v>0</v>
      </c>
      <c r="K146" s="41">
        <f>N145*(1+L$4/12)</f>
        <v>0</v>
      </c>
      <c r="L146" s="41">
        <f>MAX(0,K146-M$4)</f>
        <v>0</v>
      </c>
      <c r="M146" s="41">
        <f>I146+L146</f>
        <v>0</v>
      </c>
      <c r="N146" s="41">
        <f>MAX(0,MIN(L146,M146-$C146))</f>
        <v>0</v>
      </c>
      <c r="O146" s="41">
        <f>R145*(1+P$4/12)</f>
        <v>0</v>
      </c>
      <c r="P146" s="41">
        <f>MAX(0,O146-Q$4)</f>
        <v>0</v>
      </c>
      <c r="Q146" s="41">
        <f>M146+P146</f>
        <v>0</v>
      </c>
      <c r="R146" s="41">
        <f>MAX(0,MIN(P146,Q146-$C146))</f>
        <v>0</v>
      </c>
      <c r="S146" s="41">
        <f>V145*(1+T$4/12)</f>
        <v>0</v>
      </c>
      <c r="T146" s="41">
        <f>MAX(0,S146-U$4)</f>
        <v>0</v>
      </c>
      <c r="U146" s="41">
        <f>Q146+T146</f>
        <v>0</v>
      </c>
      <c r="V146" s="41">
        <f>MAX(0,MIN(T146,U146-$C146))</f>
        <v>0</v>
      </c>
      <c r="W146" s="41">
        <f>Z145*(1+X$4/12)</f>
        <v>0</v>
      </c>
      <c r="X146" s="41">
        <f>MAX(0,W146-Y$4)</f>
        <v>0</v>
      </c>
      <c r="Y146" s="41">
        <f>U146+X146</f>
        <v>0</v>
      </c>
      <c r="Z146" s="41">
        <f>MAX(0,MIN(X146,Y146-$C146))</f>
        <v>0</v>
      </c>
      <c r="AA146" s="41">
        <f>AD145*(1+AB$4/12)</f>
        <v>0</v>
      </c>
      <c r="AB146" s="41">
        <f>MAX(0,AA146-AC$4)</f>
        <v>0</v>
      </c>
      <c r="AC146" s="41">
        <f>Y146+AB146</f>
        <v>0</v>
      </c>
      <c r="AD146" s="41">
        <f>MAX(0,MIN(AB146,AC146-$C146))</f>
        <v>0</v>
      </c>
      <c r="AE146" s="41">
        <f>AH145*(1+AF$4/12)</f>
        <v>0</v>
      </c>
      <c r="AF146" s="41">
        <f>MAX(0,AE146-AG$4)</f>
        <v>0</v>
      </c>
      <c r="AG146" s="41">
        <f>AC146+AF146</f>
        <v>0</v>
      </c>
      <c r="AH146" s="41">
        <f>MAX(0,MIN(AF146,AG146-$C146))</f>
        <v>0</v>
      </c>
      <c r="AI146" s="41">
        <f>AL145*(1+AJ$4/12)</f>
        <v>0</v>
      </c>
      <c r="AJ146" s="41">
        <f>MAX(0,AI146-AK$4)</f>
        <v>0</v>
      </c>
      <c r="AK146" s="41">
        <f>AG146+AJ146</f>
        <v>0</v>
      </c>
      <c r="AL146" s="41">
        <f>MAX(0,MIN(AJ146,AK146-$C146))</f>
        <v>0</v>
      </c>
      <c r="AM146" s="41">
        <f>AP145*(1+AN$4/12)</f>
        <v>0</v>
      </c>
      <c r="AN146" s="41">
        <f>MAX(0,AM146-AO$4)</f>
        <v>0</v>
      </c>
      <c r="AO146" s="41">
        <f>AK146+AN146</f>
        <v>0</v>
      </c>
      <c r="AP146" s="41">
        <f>MAX(0,MIN(AN146,AO146-$C146))</f>
        <v>0</v>
      </c>
      <c r="AQ146" s="41">
        <f>AT145*(1+AR$4/12)</f>
        <v>0</v>
      </c>
      <c r="AR146" s="41">
        <f>MAX(0,AQ146-AS$4)</f>
        <v>0</v>
      </c>
      <c r="AS146" s="41">
        <f>AO146+AR146</f>
        <v>0</v>
      </c>
      <c r="AT146" s="41">
        <f>MAX(0,MIN(AR146,AS146-$C146))</f>
        <v>0</v>
      </c>
    </row>
    <row r="147">
      <c r="A147" s="40" t="n">
        <v>141</v>
      </c>
      <c r="B147" s="40" t="str">
        <f>CHOOSE(MONTH(EDATE('4 Дългове'!$D$20,A147-1)),"януари","февруари","март","април","май","юни","юли","август","септември","октомври","ноември","декември")&amp;" "&amp;YEAR(EDATE('4 Дългове'!$D$20,A147-1))&amp;" г."</f>
        <v>юли 2038 г.</v>
      </c>
      <c r="C147" s="41">
        <f>$C$4-(G147+K147+O147+S147+W147+AA147+AE147+AI147+AM147+AQ147)+(H147+L147+P147+T147+X147+AB147+AF147+AJ147+AN147+AR147)</f>
        <v>470</v>
      </c>
      <c r="D147" s="41">
        <f>(G147+K147+O147+S147+W147+AA147+AE147+AI147+AM147+AQ147)-(J146+N146+R146+V146+Z146+AD146+AH146+AL146+AP146+AT146)</f>
        <v>0</v>
      </c>
      <c r="E147" s="41">
        <f>J147+N147+R147+V147+Z147+AD147+AH147+AL147+AP147+AT147</f>
        <v>0</v>
      </c>
      <c r="F147" s="40" t="str">
        <f>IF(AND(E147&lt;0.005,E146&gt;=0.005),A147,"")</f>
        <v/>
      </c>
      <c r="G147" s="41">
        <f>J146*(1+H$4/12)</f>
        <v>0</v>
      </c>
      <c r="H147" s="41">
        <f>MAX(0,G147-I$4)</f>
        <v>0</v>
      </c>
      <c r="I147" s="41">
        <f>H147</f>
        <v>0</v>
      </c>
      <c r="J147" s="41">
        <f>MAX(0,MIN(H147,I147-$C147))</f>
        <v>0</v>
      </c>
      <c r="K147" s="41">
        <f>N146*(1+L$4/12)</f>
        <v>0</v>
      </c>
      <c r="L147" s="41">
        <f>MAX(0,K147-M$4)</f>
        <v>0</v>
      </c>
      <c r="M147" s="41">
        <f>I147+L147</f>
        <v>0</v>
      </c>
      <c r="N147" s="41">
        <f>MAX(0,MIN(L147,M147-$C147))</f>
        <v>0</v>
      </c>
      <c r="O147" s="41">
        <f>R146*(1+P$4/12)</f>
        <v>0</v>
      </c>
      <c r="P147" s="41">
        <f>MAX(0,O147-Q$4)</f>
        <v>0</v>
      </c>
      <c r="Q147" s="41">
        <f>M147+P147</f>
        <v>0</v>
      </c>
      <c r="R147" s="41">
        <f>MAX(0,MIN(P147,Q147-$C147))</f>
        <v>0</v>
      </c>
      <c r="S147" s="41">
        <f>V146*(1+T$4/12)</f>
        <v>0</v>
      </c>
      <c r="T147" s="41">
        <f>MAX(0,S147-U$4)</f>
        <v>0</v>
      </c>
      <c r="U147" s="41">
        <f>Q147+T147</f>
        <v>0</v>
      </c>
      <c r="V147" s="41">
        <f>MAX(0,MIN(T147,U147-$C147))</f>
        <v>0</v>
      </c>
      <c r="W147" s="41">
        <f>Z146*(1+X$4/12)</f>
        <v>0</v>
      </c>
      <c r="X147" s="41">
        <f>MAX(0,W147-Y$4)</f>
        <v>0</v>
      </c>
      <c r="Y147" s="41">
        <f>U147+X147</f>
        <v>0</v>
      </c>
      <c r="Z147" s="41">
        <f>MAX(0,MIN(X147,Y147-$C147))</f>
        <v>0</v>
      </c>
      <c r="AA147" s="41">
        <f>AD146*(1+AB$4/12)</f>
        <v>0</v>
      </c>
      <c r="AB147" s="41">
        <f>MAX(0,AA147-AC$4)</f>
        <v>0</v>
      </c>
      <c r="AC147" s="41">
        <f>Y147+AB147</f>
        <v>0</v>
      </c>
      <c r="AD147" s="41">
        <f>MAX(0,MIN(AB147,AC147-$C147))</f>
        <v>0</v>
      </c>
      <c r="AE147" s="41">
        <f>AH146*(1+AF$4/12)</f>
        <v>0</v>
      </c>
      <c r="AF147" s="41">
        <f>MAX(0,AE147-AG$4)</f>
        <v>0</v>
      </c>
      <c r="AG147" s="41">
        <f>AC147+AF147</f>
        <v>0</v>
      </c>
      <c r="AH147" s="41">
        <f>MAX(0,MIN(AF147,AG147-$C147))</f>
        <v>0</v>
      </c>
      <c r="AI147" s="41">
        <f>AL146*(1+AJ$4/12)</f>
        <v>0</v>
      </c>
      <c r="AJ147" s="41">
        <f>MAX(0,AI147-AK$4)</f>
        <v>0</v>
      </c>
      <c r="AK147" s="41">
        <f>AG147+AJ147</f>
        <v>0</v>
      </c>
      <c r="AL147" s="41">
        <f>MAX(0,MIN(AJ147,AK147-$C147))</f>
        <v>0</v>
      </c>
      <c r="AM147" s="41">
        <f>AP146*(1+AN$4/12)</f>
        <v>0</v>
      </c>
      <c r="AN147" s="41">
        <f>MAX(0,AM147-AO$4)</f>
        <v>0</v>
      </c>
      <c r="AO147" s="41">
        <f>AK147+AN147</f>
        <v>0</v>
      </c>
      <c r="AP147" s="41">
        <f>MAX(0,MIN(AN147,AO147-$C147))</f>
        <v>0</v>
      </c>
      <c r="AQ147" s="41">
        <f>AT146*(1+AR$4/12)</f>
        <v>0</v>
      </c>
      <c r="AR147" s="41">
        <f>MAX(0,AQ147-AS$4)</f>
        <v>0</v>
      </c>
      <c r="AS147" s="41">
        <f>AO147+AR147</f>
        <v>0</v>
      </c>
      <c r="AT147" s="41">
        <f>MAX(0,MIN(AR147,AS147-$C147))</f>
        <v>0</v>
      </c>
    </row>
    <row r="148">
      <c r="A148" s="40" t="n">
        <v>142</v>
      </c>
      <c r="B148" s="40" t="str">
        <f>CHOOSE(MONTH(EDATE('4 Дългове'!$D$20,A148-1)),"януари","февруари","март","април","май","юни","юли","август","септември","октомври","ноември","декември")&amp;" "&amp;YEAR(EDATE('4 Дългове'!$D$20,A148-1))&amp;" г."</f>
        <v>август 2038 г.</v>
      </c>
      <c r="C148" s="41">
        <f>$C$4-(G148+K148+O148+S148+W148+AA148+AE148+AI148+AM148+AQ148)+(H148+L148+P148+T148+X148+AB148+AF148+AJ148+AN148+AR148)</f>
        <v>470</v>
      </c>
      <c r="D148" s="41">
        <f>(G148+K148+O148+S148+W148+AA148+AE148+AI148+AM148+AQ148)-(J147+N147+R147+V147+Z147+AD147+AH147+AL147+AP147+AT147)</f>
        <v>0</v>
      </c>
      <c r="E148" s="41">
        <f>J148+N148+R148+V148+Z148+AD148+AH148+AL148+AP148+AT148</f>
        <v>0</v>
      </c>
      <c r="F148" s="40" t="str">
        <f>IF(AND(E148&lt;0.005,E147&gt;=0.005),A148,"")</f>
        <v/>
      </c>
      <c r="G148" s="41">
        <f>J147*(1+H$4/12)</f>
        <v>0</v>
      </c>
      <c r="H148" s="41">
        <f>MAX(0,G148-I$4)</f>
        <v>0</v>
      </c>
      <c r="I148" s="41">
        <f>H148</f>
        <v>0</v>
      </c>
      <c r="J148" s="41">
        <f>MAX(0,MIN(H148,I148-$C148))</f>
        <v>0</v>
      </c>
      <c r="K148" s="41">
        <f>N147*(1+L$4/12)</f>
        <v>0</v>
      </c>
      <c r="L148" s="41">
        <f>MAX(0,K148-M$4)</f>
        <v>0</v>
      </c>
      <c r="M148" s="41">
        <f>I148+L148</f>
        <v>0</v>
      </c>
      <c r="N148" s="41">
        <f>MAX(0,MIN(L148,M148-$C148))</f>
        <v>0</v>
      </c>
      <c r="O148" s="41">
        <f>R147*(1+P$4/12)</f>
        <v>0</v>
      </c>
      <c r="P148" s="41">
        <f>MAX(0,O148-Q$4)</f>
        <v>0</v>
      </c>
      <c r="Q148" s="41">
        <f>M148+P148</f>
        <v>0</v>
      </c>
      <c r="R148" s="41">
        <f>MAX(0,MIN(P148,Q148-$C148))</f>
        <v>0</v>
      </c>
      <c r="S148" s="41">
        <f>V147*(1+T$4/12)</f>
        <v>0</v>
      </c>
      <c r="T148" s="41">
        <f>MAX(0,S148-U$4)</f>
        <v>0</v>
      </c>
      <c r="U148" s="41">
        <f>Q148+T148</f>
        <v>0</v>
      </c>
      <c r="V148" s="41">
        <f>MAX(0,MIN(T148,U148-$C148))</f>
        <v>0</v>
      </c>
      <c r="W148" s="41">
        <f>Z147*(1+X$4/12)</f>
        <v>0</v>
      </c>
      <c r="X148" s="41">
        <f>MAX(0,W148-Y$4)</f>
        <v>0</v>
      </c>
      <c r="Y148" s="41">
        <f>U148+X148</f>
        <v>0</v>
      </c>
      <c r="Z148" s="41">
        <f>MAX(0,MIN(X148,Y148-$C148))</f>
        <v>0</v>
      </c>
      <c r="AA148" s="41">
        <f>AD147*(1+AB$4/12)</f>
        <v>0</v>
      </c>
      <c r="AB148" s="41">
        <f>MAX(0,AA148-AC$4)</f>
        <v>0</v>
      </c>
      <c r="AC148" s="41">
        <f>Y148+AB148</f>
        <v>0</v>
      </c>
      <c r="AD148" s="41">
        <f>MAX(0,MIN(AB148,AC148-$C148))</f>
        <v>0</v>
      </c>
      <c r="AE148" s="41">
        <f>AH147*(1+AF$4/12)</f>
        <v>0</v>
      </c>
      <c r="AF148" s="41">
        <f>MAX(0,AE148-AG$4)</f>
        <v>0</v>
      </c>
      <c r="AG148" s="41">
        <f>AC148+AF148</f>
        <v>0</v>
      </c>
      <c r="AH148" s="41">
        <f>MAX(0,MIN(AF148,AG148-$C148))</f>
        <v>0</v>
      </c>
      <c r="AI148" s="41">
        <f>AL147*(1+AJ$4/12)</f>
        <v>0</v>
      </c>
      <c r="AJ148" s="41">
        <f>MAX(0,AI148-AK$4)</f>
        <v>0</v>
      </c>
      <c r="AK148" s="41">
        <f>AG148+AJ148</f>
        <v>0</v>
      </c>
      <c r="AL148" s="41">
        <f>MAX(0,MIN(AJ148,AK148-$C148))</f>
        <v>0</v>
      </c>
      <c r="AM148" s="41">
        <f>AP147*(1+AN$4/12)</f>
        <v>0</v>
      </c>
      <c r="AN148" s="41">
        <f>MAX(0,AM148-AO$4)</f>
        <v>0</v>
      </c>
      <c r="AO148" s="41">
        <f>AK148+AN148</f>
        <v>0</v>
      </c>
      <c r="AP148" s="41">
        <f>MAX(0,MIN(AN148,AO148-$C148))</f>
        <v>0</v>
      </c>
      <c r="AQ148" s="41">
        <f>AT147*(1+AR$4/12)</f>
        <v>0</v>
      </c>
      <c r="AR148" s="41">
        <f>MAX(0,AQ148-AS$4)</f>
        <v>0</v>
      </c>
      <c r="AS148" s="41">
        <f>AO148+AR148</f>
        <v>0</v>
      </c>
      <c r="AT148" s="41">
        <f>MAX(0,MIN(AR148,AS148-$C148))</f>
        <v>0</v>
      </c>
    </row>
    <row r="149">
      <c r="A149" s="40" t="n">
        <v>143</v>
      </c>
      <c r="B149" s="40" t="str">
        <f>CHOOSE(MONTH(EDATE('4 Дългове'!$D$20,A149-1)),"януари","февруари","март","април","май","юни","юли","август","септември","октомври","ноември","декември")&amp;" "&amp;YEAR(EDATE('4 Дългове'!$D$20,A149-1))&amp;" г."</f>
        <v>септември 2038 г.</v>
      </c>
      <c r="C149" s="41">
        <f>$C$4-(G149+K149+O149+S149+W149+AA149+AE149+AI149+AM149+AQ149)+(H149+L149+P149+T149+X149+AB149+AF149+AJ149+AN149+AR149)</f>
        <v>470</v>
      </c>
      <c r="D149" s="41">
        <f>(G149+K149+O149+S149+W149+AA149+AE149+AI149+AM149+AQ149)-(J148+N148+R148+V148+Z148+AD148+AH148+AL148+AP148+AT148)</f>
        <v>0</v>
      </c>
      <c r="E149" s="41">
        <f>J149+N149+R149+V149+Z149+AD149+AH149+AL149+AP149+AT149</f>
        <v>0</v>
      </c>
      <c r="F149" s="40" t="str">
        <f>IF(AND(E149&lt;0.005,E148&gt;=0.005),A149,"")</f>
        <v/>
      </c>
      <c r="G149" s="41">
        <f>J148*(1+H$4/12)</f>
        <v>0</v>
      </c>
      <c r="H149" s="41">
        <f>MAX(0,G149-I$4)</f>
        <v>0</v>
      </c>
      <c r="I149" s="41">
        <f>H149</f>
        <v>0</v>
      </c>
      <c r="J149" s="41">
        <f>MAX(0,MIN(H149,I149-$C149))</f>
        <v>0</v>
      </c>
      <c r="K149" s="41">
        <f>N148*(1+L$4/12)</f>
        <v>0</v>
      </c>
      <c r="L149" s="41">
        <f>MAX(0,K149-M$4)</f>
        <v>0</v>
      </c>
      <c r="M149" s="41">
        <f>I149+L149</f>
        <v>0</v>
      </c>
      <c r="N149" s="41">
        <f>MAX(0,MIN(L149,M149-$C149))</f>
        <v>0</v>
      </c>
      <c r="O149" s="41">
        <f>R148*(1+P$4/12)</f>
        <v>0</v>
      </c>
      <c r="P149" s="41">
        <f>MAX(0,O149-Q$4)</f>
        <v>0</v>
      </c>
      <c r="Q149" s="41">
        <f>M149+P149</f>
        <v>0</v>
      </c>
      <c r="R149" s="41">
        <f>MAX(0,MIN(P149,Q149-$C149))</f>
        <v>0</v>
      </c>
      <c r="S149" s="41">
        <f>V148*(1+T$4/12)</f>
        <v>0</v>
      </c>
      <c r="T149" s="41">
        <f>MAX(0,S149-U$4)</f>
        <v>0</v>
      </c>
      <c r="U149" s="41">
        <f>Q149+T149</f>
        <v>0</v>
      </c>
      <c r="V149" s="41">
        <f>MAX(0,MIN(T149,U149-$C149))</f>
        <v>0</v>
      </c>
      <c r="W149" s="41">
        <f>Z148*(1+X$4/12)</f>
        <v>0</v>
      </c>
      <c r="X149" s="41">
        <f>MAX(0,W149-Y$4)</f>
        <v>0</v>
      </c>
      <c r="Y149" s="41">
        <f>U149+X149</f>
        <v>0</v>
      </c>
      <c r="Z149" s="41">
        <f>MAX(0,MIN(X149,Y149-$C149))</f>
        <v>0</v>
      </c>
      <c r="AA149" s="41">
        <f>AD148*(1+AB$4/12)</f>
        <v>0</v>
      </c>
      <c r="AB149" s="41">
        <f>MAX(0,AA149-AC$4)</f>
        <v>0</v>
      </c>
      <c r="AC149" s="41">
        <f>Y149+AB149</f>
        <v>0</v>
      </c>
      <c r="AD149" s="41">
        <f>MAX(0,MIN(AB149,AC149-$C149))</f>
        <v>0</v>
      </c>
      <c r="AE149" s="41">
        <f>AH148*(1+AF$4/12)</f>
        <v>0</v>
      </c>
      <c r="AF149" s="41">
        <f>MAX(0,AE149-AG$4)</f>
        <v>0</v>
      </c>
      <c r="AG149" s="41">
        <f>AC149+AF149</f>
        <v>0</v>
      </c>
      <c r="AH149" s="41">
        <f>MAX(0,MIN(AF149,AG149-$C149))</f>
        <v>0</v>
      </c>
      <c r="AI149" s="41">
        <f>AL148*(1+AJ$4/12)</f>
        <v>0</v>
      </c>
      <c r="AJ149" s="41">
        <f>MAX(0,AI149-AK$4)</f>
        <v>0</v>
      </c>
      <c r="AK149" s="41">
        <f>AG149+AJ149</f>
        <v>0</v>
      </c>
      <c r="AL149" s="41">
        <f>MAX(0,MIN(AJ149,AK149-$C149))</f>
        <v>0</v>
      </c>
      <c r="AM149" s="41">
        <f>AP148*(1+AN$4/12)</f>
        <v>0</v>
      </c>
      <c r="AN149" s="41">
        <f>MAX(0,AM149-AO$4)</f>
        <v>0</v>
      </c>
      <c r="AO149" s="41">
        <f>AK149+AN149</f>
        <v>0</v>
      </c>
      <c r="AP149" s="41">
        <f>MAX(0,MIN(AN149,AO149-$C149))</f>
        <v>0</v>
      </c>
      <c r="AQ149" s="41">
        <f>AT148*(1+AR$4/12)</f>
        <v>0</v>
      </c>
      <c r="AR149" s="41">
        <f>MAX(0,AQ149-AS$4)</f>
        <v>0</v>
      </c>
      <c r="AS149" s="41">
        <f>AO149+AR149</f>
        <v>0</v>
      </c>
      <c r="AT149" s="41">
        <f>MAX(0,MIN(AR149,AS149-$C149))</f>
        <v>0</v>
      </c>
    </row>
    <row r="150">
      <c r="A150" s="40" t="n">
        <v>144</v>
      </c>
      <c r="B150" s="40" t="str">
        <f>CHOOSE(MONTH(EDATE('4 Дългове'!$D$20,A150-1)),"януари","февруари","март","април","май","юни","юли","август","септември","октомври","ноември","декември")&amp;" "&amp;YEAR(EDATE('4 Дългове'!$D$20,A150-1))&amp;" г."</f>
        <v>октомври 2038 г.</v>
      </c>
      <c r="C150" s="41">
        <f>$C$4-(G150+K150+O150+S150+W150+AA150+AE150+AI150+AM150+AQ150)+(H150+L150+P150+T150+X150+AB150+AF150+AJ150+AN150+AR150)</f>
        <v>470</v>
      </c>
      <c r="D150" s="41">
        <f>(G150+K150+O150+S150+W150+AA150+AE150+AI150+AM150+AQ150)-(J149+N149+R149+V149+Z149+AD149+AH149+AL149+AP149+AT149)</f>
        <v>0</v>
      </c>
      <c r="E150" s="41">
        <f>J150+N150+R150+V150+Z150+AD150+AH150+AL150+AP150+AT150</f>
        <v>0</v>
      </c>
      <c r="F150" s="40" t="str">
        <f>IF(AND(E150&lt;0.005,E149&gt;=0.005),A150,"")</f>
        <v/>
      </c>
      <c r="G150" s="41">
        <f>J149*(1+H$4/12)</f>
        <v>0</v>
      </c>
      <c r="H150" s="41">
        <f>MAX(0,G150-I$4)</f>
        <v>0</v>
      </c>
      <c r="I150" s="41">
        <f>H150</f>
        <v>0</v>
      </c>
      <c r="J150" s="41">
        <f>MAX(0,MIN(H150,I150-$C150))</f>
        <v>0</v>
      </c>
      <c r="K150" s="41">
        <f>N149*(1+L$4/12)</f>
        <v>0</v>
      </c>
      <c r="L150" s="41">
        <f>MAX(0,K150-M$4)</f>
        <v>0</v>
      </c>
      <c r="M150" s="41">
        <f>I150+L150</f>
        <v>0</v>
      </c>
      <c r="N150" s="41">
        <f>MAX(0,MIN(L150,M150-$C150))</f>
        <v>0</v>
      </c>
      <c r="O150" s="41">
        <f>R149*(1+P$4/12)</f>
        <v>0</v>
      </c>
      <c r="P150" s="41">
        <f>MAX(0,O150-Q$4)</f>
        <v>0</v>
      </c>
      <c r="Q150" s="41">
        <f>M150+P150</f>
        <v>0</v>
      </c>
      <c r="R150" s="41">
        <f>MAX(0,MIN(P150,Q150-$C150))</f>
        <v>0</v>
      </c>
      <c r="S150" s="41">
        <f>V149*(1+T$4/12)</f>
        <v>0</v>
      </c>
      <c r="T150" s="41">
        <f>MAX(0,S150-U$4)</f>
        <v>0</v>
      </c>
      <c r="U150" s="41">
        <f>Q150+T150</f>
        <v>0</v>
      </c>
      <c r="V150" s="41">
        <f>MAX(0,MIN(T150,U150-$C150))</f>
        <v>0</v>
      </c>
      <c r="W150" s="41">
        <f>Z149*(1+X$4/12)</f>
        <v>0</v>
      </c>
      <c r="X150" s="41">
        <f>MAX(0,W150-Y$4)</f>
        <v>0</v>
      </c>
      <c r="Y150" s="41">
        <f>U150+X150</f>
        <v>0</v>
      </c>
      <c r="Z150" s="41">
        <f>MAX(0,MIN(X150,Y150-$C150))</f>
        <v>0</v>
      </c>
      <c r="AA150" s="41">
        <f>AD149*(1+AB$4/12)</f>
        <v>0</v>
      </c>
      <c r="AB150" s="41">
        <f>MAX(0,AA150-AC$4)</f>
        <v>0</v>
      </c>
      <c r="AC150" s="41">
        <f>Y150+AB150</f>
        <v>0</v>
      </c>
      <c r="AD150" s="41">
        <f>MAX(0,MIN(AB150,AC150-$C150))</f>
        <v>0</v>
      </c>
      <c r="AE150" s="41">
        <f>AH149*(1+AF$4/12)</f>
        <v>0</v>
      </c>
      <c r="AF150" s="41">
        <f>MAX(0,AE150-AG$4)</f>
        <v>0</v>
      </c>
      <c r="AG150" s="41">
        <f>AC150+AF150</f>
        <v>0</v>
      </c>
      <c r="AH150" s="41">
        <f>MAX(0,MIN(AF150,AG150-$C150))</f>
        <v>0</v>
      </c>
      <c r="AI150" s="41">
        <f>AL149*(1+AJ$4/12)</f>
        <v>0</v>
      </c>
      <c r="AJ150" s="41">
        <f>MAX(0,AI150-AK$4)</f>
        <v>0</v>
      </c>
      <c r="AK150" s="41">
        <f>AG150+AJ150</f>
        <v>0</v>
      </c>
      <c r="AL150" s="41">
        <f>MAX(0,MIN(AJ150,AK150-$C150))</f>
        <v>0</v>
      </c>
      <c r="AM150" s="41">
        <f>AP149*(1+AN$4/12)</f>
        <v>0</v>
      </c>
      <c r="AN150" s="41">
        <f>MAX(0,AM150-AO$4)</f>
        <v>0</v>
      </c>
      <c r="AO150" s="41">
        <f>AK150+AN150</f>
        <v>0</v>
      </c>
      <c r="AP150" s="41">
        <f>MAX(0,MIN(AN150,AO150-$C150))</f>
        <v>0</v>
      </c>
      <c r="AQ150" s="41">
        <f>AT149*(1+AR$4/12)</f>
        <v>0</v>
      </c>
      <c r="AR150" s="41">
        <f>MAX(0,AQ150-AS$4)</f>
        <v>0</v>
      </c>
      <c r="AS150" s="41">
        <f>AO150+AR150</f>
        <v>0</v>
      </c>
      <c r="AT150" s="41">
        <f>MAX(0,MIN(AR150,AS150-$C150))</f>
        <v>0</v>
      </c>
    </row>
    <row r="151">
      <c r="A151" s="40" t="n">
        <v>145</v>
      </c>
      <c r="B151" s="40" t="str">
        <f>CHOOSE(MONTH(EDATE('4 Дългове'!$D$20,A151-1)),"януари","февруари","март","април","май","юни","юли","август","септември","октомври","ноември","декември")&amp;" "&amp;YEAR(EDATE('4 Дългове'!$D$20,A151-1))&amp;" г."</f>
        <v>ноември 2038 г.</v>
      </c>
      <c r="C151" s="41">
        <f>$C$4-(G151+K151+O151+S151+W151+AA151+AE151+AI151+AM151+AQ151)+(H151+L151+P151+T151+X151+AB151+AF151+AJ151+AN151+AR151)</f>
        <v>470</v>
      </c>
      <c r="D151" s="41">
        <f>(G151+K151+O151+S151+W151+AA151+AE151+AI151+AM151+AQ151)-(J150+N150+R150+V150+Z150+AD150+AH150+AL150+AP150+AT150)</f>
        <v>0</v>
      </c>
      <c r="E151" s="41">
        <f>J151+N151+R151+V151+Z151+AD151+AH151+AL151+AP151+AT151</f>
        <v>0</v>
      </c>
      <c r="F151" s="40" t="str">
        <f>IF(AND(E151&lt;0.005,E150&gt;=0.005),A151,"")</f>
        <v/>
      </c>
      <c r="G151" s="41">
        <f>J150*(1+H$4/12)</f>
        <v>0</v>
      </c>
      <c r="H151" s="41">
        <f>MAX(0,G151-I$4)</f>
        <v>0</v>
      </c>
      <c r="I151" s="41">
        <f>H151</f>
        <v>0</v>
      </c>
      <c r="J151" s="41">
        <f>MAX(0,MIN(H151,I151-$C151))</f>
        <v>0</v>
      </c>
      <c r="K151" s="41">
        <f>N150*(1+L$4/12)</f>
        <v>0</v>
      </c>
      <c r="L151" s="41">
        <f>MAX(0,K151-M$4)</f>
        <v>0</v>
      </c>
      <c r="M151" s="41">
        <f>I151+L151</f>
        <v>0</v>
      </c>
      <c r="N151" s="41">
        <f>MAX(0,MIN(L151,M151-$C151))</f>
        <v>0</v>
      </c>
      <c r="O151" s="41">
        <f>R150*(1+P$4/12)</f>
        <v>0</v>
      </c>
      <c r="P151" s="41">
        <f>MAX(0,O151-Q$4)</f>
        <v>0</v>
      </c>
      <c r="Q151" s="41">
        <f>M151+P151</f>
        <v>0</v>
      </c>
      <c r="R151" s="41">
        <f>MAX(0,MIN(P151,Q151-$C151))</f>
        <v>0</v>
      </c>
      <c r="S151" s="41">
        <f>V150*(1+T$4/12)</f>
        <v>0</v>
      </c>
      <c r="T151" s="41">
        <f>MAX(0,S151-U$4)</f>
        <v>0</v>
      </c>
      <c r="U151" s="41">
        <f>Q151+T151</f>
        <v>0</v>
      </c>
      <c r="V151" s="41">
        <f>MAX(0,MIN(T151,U151-$C151))</f>
        <v>0</v>
      </c>
      <c r="W151" s="41">
        <f>Z150*(1+X$4/12)</f>
        <v>0</v>
      </c>
      <c r="X151" s="41">
        <f>MAX(0,W151-Y$4)</f>
        <v>0</v>
      </c>
      <c r="Y151" s="41">
        <f>U151+X151</f>
        <v>0</v>
      </c>
      <c r="Z151" s="41">
        <f>MAX(0,MIN(X151,Y151-$C151))</f>
        <v>0</v>
      </c>
      <c r="AA151" s="41">
        <f>AD150*(1+AB$4/12)</f>
        <v>0</v>
      </c>
      <c r="AB151" s="41">
        <f>MAX(0,AA151-AC$4)</f>
        <v>0</v>
      </c>
      <c r="AC151" s="41">
        <f>Y151+AB151</f>
        <v>0</v>
      </c>
      <c r="AD151" s="41">
        <f>MAX(0,MIN(AB151,AC151-$C151))</f>
        <v>0</v>
      </c>
      <c r="AE151" s="41">
        <f>AH150*(1+AF$4/12)</f>
        <v>0</v>
      </c>
      <c r="AF151" s="41">
        <f>MAX(0,AE151-AG$4)</f>
        <v>0</v>
      </c>
      <c r="AG151" s="41">
        <f>AC151+AF151</f>
        <v>0</v>
      </c>
      <c r="AH151" s="41">
        <f>MAX(0,MIN(AF151,AG151-$C151))</f>
        <v>0</v>
      </c>
      <c r="AI151" s="41">
        <f>AL150*(1+AJ$4/12)</f>
        <v>0</v>
      </c>
      <c r="AJ151" s="41">
        <f>MAX(0,AI151-AK$4)</f>
        <v>0</v>
      </c>
      <c r="AK151" s="41">
        <f>AG151+AJ151</f>
        <v>0</v>
      </c>
      <c r="AL151" s="41">
        <f>MAX(0,MIN(AJ151,AK151-$C151))</f>
        <v>0</v>
      </c>
      <c r="AM151" s="41">
        <f>AP150*(1+AN$4/12)</f>
        <v>0</v>
      </c>
      <c r="AN151" s="41">
        <f>MAX(0,AM151-AO$4)</f>
        <v>0</v>
      </c>
      <c r="AO151" s="41">
        <f>AK151+AN151</f>
        <v>0</v>
      </c>
      <c r="AP151" s="41">
        <f>MAX(0,MIN(AN151,AO151-$C151))</f>
        <v>0</v>
      </c>
      <c r="AQ151" s="41">
        <f>AT150*(1+AR$4/12)</f>
        <v>0</v>
      </c>
      <c r="AR151" s="41">
        <f>MAX(0,AQ151-AS$4)</f>
        <v>0</v>
      </c>
      <c r="AS151" s="41">
        <f>AO151+AR151</f>
        <v>0</v>
      </c>
      <c r="AT151" s="41">
        <f>MAX(0,MIN(AR151,AS151-$C151))</f>
        <v>0</v>
      </c>
    </row>
    <row r="152">
      <c r="A152" s="40" t="n">
        <v>146</v>
      </c>
      <c r="B152" s="40" t="str">
        <f>CHOOSE(MONTH(EDATE('4 Дългове'!$D$20,A152-1)),"януари","февруари","март","април","май","юни","юли","август","септември","октомври","ноември","декември")&amp;" "&amp;YEAR(EDATE('4 Дългове'!$D$20,A152-1))&amp;" г."</f>
        <v>декември 2038 г.</v>
      </c>
      <c r="C152" s="41">
        <f>$C$4-(G152+K152+O152+S152+W152+AA152+AE152+AI152+AM152+AQ152)+(H152+L152+P152+T152+X152+AB152+AF152+AJ152+AN152+AR152)</f>
        <v>470</v>
      </c>
      <c r="D152" s="41">
        <f>(G152+K152+O152+S152+W152+AA152+AE152+AI152+AM152+AQ152)-(J151+N151+R151+V151+Z151+AD151+AH151+AL151+AP151+AT151)</f>
        <v>0</v>
      </c>
      <c r="E152" s="41">
        <f>J152+N152+R152+V152+Z152+AD152+AH152+AL152+AP152+AT152</f>
        <v>0</v>
      </c>
      <c r="F152" s="40" t="str">
        <f>IF(AND(E152&lt;0.005,E151&gt;=0.005),A152,"")</f>
        <v/>
      </c>
      <c r="G152" s="41">
        <f>J151*(1+H$4/12)</f>
        <v>0</v>
      </c>
      <c r="H152" s="41">
        <f>MAX(0,G152-I$4)</f>
        <v>0</v>
      </c>
      <c r="I152" s="41">
        <f>H152</f>
        <v>0</v>
      </c>
      <c r="J152" s="41">
        <f>MAX(0,MIN(H152,I152-$C152))</f>
        <v>0</v>
      </c>
      <c r="K152" s="41">
        <f>N151*(1+L$4/12)</f>
        <v>0</v>
      </c>
      <c r="L152" s="41">
        <f>MAX(0,K152-M$4)</f>
        <v>0</v>
      </c>
      <c r="M152" s="41">
        <f>I152+L152</f>
        <v>0</v>
      </c>
      <c r="N152" s="41">
        <f>MAX(0,MIN(L152,M152-$C152))</f>
        <v>0</v>
      </c>
      <c r="O152" s="41">
        <f>R151*(1+P$4/12)</f>
        <v>0</v>
      </c>
      <c r="P152" s="41">
        <f>MAX(0,O152-Q$4)</f>
        <v>0</v>
      </c>
      <c r="Q152" s="41">
        <f>M152+P152</f>
        <v>0</v>
      </c>
      <c r="R152" s="41">
        <f>MAX(0,MIN(P152,Q152-$C152))</f>
        <v>0</v>
      </c>
      <c r="S152" s="41">
        <f>V151*(1+T$4/12)</f>
        <v>0</v>
      </c>
      <c r="T152" s="41">
        <f>MAX(0,S152-U$4)</f>
        <v>0</v>
      </c>
      <c r="U152" s="41">
        <f>Q152+T152</f>
        <v>0</v>
      </c>
      <c r="V152" s="41">
        <f>MAX(0,MIN(T152,U152-$C152))</f>
        <v>0</v>
      </c>
      <c r="W152" s="41">
        <f>Z151*(1+X$4/12)</f>
        <v>0</v>
      </c>
      <c r="X152" s="41">
        <f>MAX(0,W152-Y$4)</f>
        <v>0</v>
      </c>
      <c r="Y152" s="41">
        <f>U152+X152</f>
        <v>0</v>
      </c>
      <c r="Z152" s="41">
        <f>MAX(0,MIN(X152,Y152-$C152))</f>
        <v>0</v>
      </c>
      <c r="AA152" s="41">
        <f>AD151*(1+AB$4/12)</f>
        <v>0</v>
      </c>
      <c r="AB152" s="41">
        <f>MAX(0,AA152-AC$4)</f>
        <v>0</v>
      </c>
      <c r="AC152" s="41">
        <f>Y152+AB152</f>
        <v>0</v>
      </c>
      <c r="AD152" s="41">
        <f>MAX(0,MIN(AB152,AC152-$C152))</f>
        <v>0</v>
      </c>
      <c r="AE152" s="41">
        <f>AH151*(1+AF$4/12)</f>
        <v>0</v>
      </c>
      <c r="AF152" s="41">
        <f>MAX(0,AE152-AG$4)</f>
        <v>0</v>
      </c>
      <c r="AG152" s="41">
        <f>AC152+AF152</f>
        <v>0</v>
      </c>
      <c r="AH152" s="41">
        <f>MAX(0,MIN(AF152,AG152-$C152))</f>
        <v>0</v>
      </c>
      <c r="AI152" s="41">
        <f>AL151*(1+AJ$4/12)</f>
        <v>0</v>
      </c>
      <c r="AJ152" s="41">
        <f>MAX(0,AI152-AK$4)</f>
        <v>0</v>
      </c>
      <c r="AK152" s="41">
        <f>AG152+AJ152</f>
        <v>0</v>
      </c>
      <c r="AL152" s="41">
        <f>MAX(0,MIN(AJ152,AK152-$C152))</f>
        <v>0</v>
      </c>
      <c r="AM152" s="41">
        <f>AP151*(1+AN$4/12)</f>
        <v>0</v>
      </c>
      <c r="AN152" s="41">
        <f>MAX(0,AM152-AO$4)</f>
        <v>0</v>
      </c>
      <c r="AO152" s="41">
        <f>AK152+AN152</f>
        <v>0</v>
      </c>
      <c r="AP152" s="41">
        <f>MAX(0,MIN(AN152,AO152-$C152))</f>
        <v>0</v>
      </c>
      <c r="AQ152" s="41">
        <f>AT151*(1+AR$4/12)</f>
        <v>0</v>
      </c>
      <c r="AR152" s="41">
        <f>MAX(0,AQ152-AS$4)</f>
        <v>0</v>
      </c>
      <c r="AS152" s="41">
        <f>AO152+AR152</f>
        <v>0</v>
      </c>
      <c r="AT152" s="41">
        <f>MAX(0,MIN(AR152,AS152-$C152))</f>
        <v>0</v>
      </c>
    </row>
    <row r="153">
      <c r="A153" s="40" t="n">
        <v>147</v>
      </c>
      <c r="B153" s="40" t="str">
        <f>CHOOSE(MONTH(EDATE('4 Дългове'!$D$20,A153-1)),"януари","февруари","март","април","май","юни","юли","август","септември","октомври","ноември","декември")&amp;" "&amp;YEAR(EDATE('4 Дългове'!$D$20,A153-1))&amp;" г."</f>
        <v>януари 2039 г.</v>
      </c>
      <c r="C153" s="41">
        <f>$C$4-(G153+K153+O153+S153+W153+AA153+AE153+AI153+AM153+AQ153)+(H153+L153+P153+T153+X153+AB153+AF153+AJ153+AN153+AR153)</f>
        <v>470</v>
      </c>
      <c r="D153" s="41">
        <f>(G153+K153+O153+S153+W153+AA153+AE153+AI153+AM153+AQ153)-(J152+N152+R152+V152+Z152+AD152+AH152+AL152+AP152+AT152)</f>
        <v>0</v>
      </c>
      <c r="E153" s="41">
        <f>J153+N153+R153+V153+Z153+AD153+AH153+AL153+AP153+AT153</f>
        <v>0</v>
      </c>
      <c r="F153" s="40" t="str">
        <f>IF(AND(E153&lt;0.005,E152&gt;=0.005),A153,"")</f>
        <v/>
      </c>
      <c r="G153" s="41">
        <f>J152*(1+H$4/12)</f>
        <v>0</v>
      </c>
      <c r="H153" s="41">
        <f>MAX(0,G153-I$4)</f>
        <v>0</v>
      </c>
      <c r="I153" s="41">
        <f>H153</f>
        <v>0</v>
      </c>
      <c r="J153" s="41">
        <f>MAX(0,MIN(H153,I153-$C153))</f>
        <v>0</v>
      </c>
      <c r="K153" s="41">
        <f>N152*(1+L$4/12)</f>
        <v>0</v>
      </c>
      <c r="L153" s="41">
        <f>MAX(0,K153-M$4)</f>
        <v>0</v>
      </c>
      <c r="M153" s="41">
        <f>I153+L153</f>
        <v>0</v>
      </c>
      <c r="N153" s="41">
        <f>MAX(0,MIN(L153,M153-$C153))</f>
        <v>0</v>
      </c>
      <c r="O153" s="41">
        <f>R152*(1+P$4/12)</f>
        <v>0</v>
      </c>
      <c r="P153" s="41">
        <f>MAX(0,O153-Q$4)</f>
        <v>0</v>
      </c>
      <c r="Q153" s="41">
        <f>M153+P153</f>
        <v>0</v>
      </c>
      <c r="R153" s="41">
        <f>MAX(0,MIN(P153,Q153-$C153))</f>
        <v>0</v>
      </c>
      <c r="S153" s="41">
        <f>V152*(1+T$4/12)</f>
        <v>0</v>
      </c>
      <c r="T153" s="41">
        <f>MAX(0,S153-U$4)</f>
        <v>0</v>
      </c>
      <c r="U153" s="41">
        <f>Q153+T153</f>
        <v>0</v>
      </c>
      <c r="V153" s="41">
        <f>MAX(0,MIN(T153,U153-$C153))</f>
        <v>0</v>
      </c>
      <c r="W153" s="41">
        <f>Z152*(1+X$4/12)</f>
        <v>0</v>
      </c>
      <c r="X153" s="41">
        <f>MAX(0,W153-Y$4)</f>
        <v>0</v>
      </c>
      <c r="Y153" s="41">
        <f>U153+X153</f>
        <v>0</v>
      </c>
      <c r="Z153" s="41">
        <f>MAX(0,MIN(X153,Y153-$C153))</f>
        <v>0</v>
      </c>
      <c r="AA153" s="41">
        <f>AD152*(1+AB$4/12)</f>
        <v>0</v>
      </c>
      <c r="AB153" s="41">
        <f>MAX(0,AA153-AC$4)</f>
        <v>0</v>
      </c>
      <c r="AC153" s="41">
        <f>Y153+AB153</f>
        <v>0</v>
      </c>
      <c r="AD153" s="41">
        <f>MAX(0,MIN(AB153,AC153-$C153))</f>
        <v>0</v>
      </c>
      <c r="AE153" s="41">
        <f>AH152*(1+AF$4/12)</f>
        <v>0</v>
      </c>
      <c r="AF153" s="41">
        <f>MAX(0,AE153-AG$4)</f>
        <v>0</v>
      </c>
      <c r="AG153" s="41">
        <f>AC153+AF153</f>
        <v>0</v>
      </c>
      <c r="AH153" s="41">
        <f>MAX(0,MIN(AF153,AG153-$C153))</f>
        <v>0</v>
      </c>
      <c r="AI153" s="41">
        <f>AL152*(1+AJ$4/12)</f>
        <v>0</v>
      </c>
      <c r="AJ153" s="41">
        <f>MAX(0,AI153-AK$4)</f>
        <v>0</v>
      </c>
      <c r="AK153" s="41">
        <f>AG153+AJ153</f>
        <v>0</v>
      </c>
      <c r="AL153" s="41">
        <f>MAX(0,MIN(AJ153,AK153-$C153))</f>
        <v>0</v>
      </c>
      <c r="AM153" s="41">
        <f>AP152*(1+AN$4/12)</f>
        <v>0</v>
      </c>
      <c r="AN153" s="41">
        <f>MAX(0,AM153-AO$4)</f>
        <v>0</v>
      </c>
      <c r="AO153" s="41">
        <f>AK153+AN153</f>
        <v>0</v>
      </c>
      <c r="AP153" s="41">
        <f>MAX(0,MIN(AN153,AO153-$C153))</f>
        <v>0</v>
      </c>
      <c r="AQ153" s="41">
        <f>AT152*(1+AR$4/12)</f>
        <v>0</v>
      </c>
      <c r="AR153" s="41">
        <f>MAX(0,AQ153-AS$4)</f>
        <v>0</v>
      </c>
      <c r="AS153" s="41">
        <f>AO153+AR153</f>
        <v>0</v>
      </c>
      <c r="AT153" s="41">
        <f>MAX(0,MIN(AR153,AS153-$C153))</f>
        <v>0</v>
      </c>
    </row>
    <row r="154">
      <c r="A154" s="40" t="n">
        <v>148</v>
      </c>
      <c r="B154" s="40" t="str">
        <f>CHOOSE(MONTH(EDATE('4 Дългове'!$D$20,A154-1)),"януари","февруари","март","април","май","юни","юли","август","септември","октомври","ноември","декември")&amp;" "&amp;YEAR(EDATE('4 Дългове'!$D$20,A154-1))&amp;" г."</f>
        <v>февруари 2039 г.</v>
      </c>
      <c r="C154" s="41">
        <f>$C$4-(G154+K154+O154+S154+W154+AA154+AE154+AI154+AM154+AQ154)+(H154+L154+P154+T154+X154+AB154+AF154+AJ154+AN154+AR154)</f>
        <v>470</v>
      </c>
      <c r="D154" s="41">
        <f>(G154+K154+O154+S154+W154+AA154+AE154+AI154+AM154+AQ154)-(J153+N153+R153+V153+Z153+AD153+AH153+AL153+AP153+AT153)</f>
        <v>0</v>
      </c>
      <c r="E154" s="41">
        <f>J154+N154+R154+V154+Z154+AD154+AH154+AL154+AP154+AT154</f>
        <v>0</v>
      </c>
      <c r="F154" s="40" t="str">
        <f>IF(AND(E154&lt;0.005,E153&gt;=0.005),A154,"")</f>
        <v/>
      </c>
      <c r="G154" s="41">
        <f>J153*(1+H$4/12)</f>
        <v>0</v>
      </c>
      <c r="H154" s="41">
        <f>MAX(0,G154-I$4)</f>
        <v>0</v>
      </c>
      <c r="I154" s="41">
        <f>H154</f>
        <v>0</v>
      </c>
      <c r="J154" s="41">
        <f>MAX(0,MIN(H154,I154-$C154))</f>
        <v>0</v>
      </c>
      <c r="K154" s="41">
        <f>N153*(1+L$4/12)</f>
        <v>0</v>
      </c>
      <c r="L154" s="41">
        <f>MAX(0,K154-M$4)</f>
        <v>0</v>
      </c>
      <c r="M154" s="41">
        <f>I154+L154</f>
        <v>0</v>
      </c>
      <c r="N154" s="41">
        <f>MAX(0,MIN(L154,M154-$C154))</f>
        <v>0</v>
      </c>
      <c r="O154" s="41">
        <f>R153*(1+P$4/12)</f>
        <v>0</v>
      </c>
      <c r="P154" s="41">
        <f>MAX(0,O154-Q$4)</f>
        <v>0</v>
      </c>
      <c r="Q154" s="41">
        <f>M154+P154</f>
        <v>0</v>
      </c>
      <c r="R154" s="41">
        <f>MAX(0,MIN(P154,Q154-$C154))</f>
        <v>0</v>
      </c>
      <c r="S154" s="41">
        <f>V153*(1+T$4/12)</f>
        <v>0</v>
      </c>
      <c r="T154" s="41">
        <f>MAX(0,S154-U$4)</f>
        <v>0</v>
      </c>
      <c r="U154" s="41">
        <f>Q154+T154</f>
        <v>0</v>
      </c>
      <c r="V154" s="41">
        <f>MAX(0,MIN(T154,U154-$C154))</f>
        <v>0</v>
      </c>
      <c r="W154" s="41">
        <f>Z153*(1+X$4/12)</f>
        <v>0</v>
      </c>
      <c r="X154" s="41">
        <f>MAX(0,W154-Y$4)</f>
        <v>0</v>
      </c>
      <c r="Y154" s="41">
        <f>U154+X154</f>
        <v>0</v>
      </c>
      <c r="Z154" s="41">
        <f>MAX(0,MIN(X154,Y154-$C154))</f>
        <v>0</v>
      </c>
      <c r="AA154" s="41">
        <f>AD153*(1+AB$4/12)</f>
        <v>0</v>
      </c>
      <c r="AB154" s="41">
        <f>MAX(0,AA154-AC$4)</f>
        <v>0</v>
      </c>
      <c r="AC154" s="41">
        <f>Y154+AB154</f>
        <v>0</v>
      </c>
      <c r="AD154" s="41">
        <f>MAX(0,MIN(AB154,AC154-$C154))</f>
        <v>0</v>
      </c>
      <c r="AE154" s="41">
        <f>AH153*(1+AF$4/12)</f>
        <v>0</v>
      </c>
      <c r="AF154" s="41">
        <f>MAX(0,AE154-AG$4)</f>
        <v>0</v>
      </c>
      <c r="AG154" s="41">
        <f>AC154+AF154</f>
        <v>0</v>
      </c>
      <c r="AH154" s="41">
        <f>MAX(0,MIN(AF154,AG154-$C154))</f>
        <v>0</v>
      </c>
      <c r="AI154" s="41">
        <f>AL153*(1+AJ$4/12)</f>
        <v>0</v>
      </c>
      <c r="AJ154" s="41">
        <f>MAX(0,AI154-AK$4)</f>
        <v>0</v>
      </c>
      <c r="AK154" s="41">
        <f>AG154+AJ154</f>
        <v>0</v>
      </c>
      <c r="AL154" s="41">
        <f>MAX(0,MIN(AJ154,AK154-$C154))</f>
        <v>0</v>
      </c>
      <c r="AM154" s="41">
        <f>AP153*(1+AN$4/12)</f>
        <v>0</v>
      </c>
      <c r="AN154" s="41">
        <f>MAX(0,AM154-AO$4)</f>
        <v>0</v>
      </c>
      <c r="AO154" s="41">
        <f>AK154+AN154</f>
        <v>0</v>
      </c>
      <c r="AP154" s="41">
        <f>MAX(0,MIN(AN154,AO154-$C154))</f>
        <v>0</v>
      </c>
      <c r="AQ154" s="41">
        <f>AT153*(1+AR$4/12)</f>
        <v>0</v>
      </c>
      <c r="AR154" s="41">
        <f>MAX(0,AQ154-AS$4)</f>
        <v>0</v>
      </c>
      <c r="AS154" s="41">
        <f>AO154+AR154</f>
        <v>0</v>
      </c>
      <c r="AT154" s="41">
        <f>MAX(0,MIN(AR154,AS154-$C154))</f>
        <v>0</v>
      </c>
    </row>
    <row r="155">
      <c r="A155" s="40" t="n">
        <v>149</v>
      </c>
      <c r="B155" s="40" t="str">
        <f>CHOOSE(MONTH(EDATE('4 Дългове'!$D$20,A155-1)),"януари","февруари","март","април","май","юни","юли","август","септември","октомври","ноември","декември")&amp;" "&amp;YEAR(EDATE('4 Дългове'!$D$20,A155-1))&amp;" г."</f>
        <v>март 2039 г.</v>
      </c>
      <c r="C155" s="41">
        <f>$C$4-(G155+K155+O155+S155+W155+AA155+AE155+AI155+AM155+AQ155)+(H155+L155+P155+T155+X155+AB155+AF155+AJ155+AN155+AR155)</f>
        <v>470</v>
      </c>
      <c r="D155" s="41">
        <f>(G155+K155+O155+S155+W155+AA155+AE155+AI155+AM155+AQ155)-(J154+N154+R154+V154+Z154+AD154+AH154+AL154+AP154+AT154)</f>
        <v>0</v>
      </c>
      <c r="E155" s="41">
        <f>J155+N155+R155+V155+Z155+AD155+AH155+AL155+AP155+AT155</f>
        <v>0</v>
      </c>
      <c r="F155" s="40" t="str">
        <f>IF(AND(E155&lt;0.005,E154&gt;=0.005),A155,"")</f>
        <v/>
      </c>
      <c r="G155" s="41">
        <f>J154*(1+H$4/12)</f>
        <v>0</v>
      </c>
      <c r="H155" s="41">
        <f>MAX(0,G155-I$4)</f>
        <v>0</v>
      </c>
      <c r="I155" s="41">
        <f>H155</f>
        <v>0</v>
      </c>
      <c r="J155" s="41">
        <f>MAX(0,MIN(H155,I155-$C155))</f>
        <v>0</v>
      </c>
      <c r="K155" s="41">
        <f>N154*(1+L$4/12)</f>
        <v>0</v>
      </c>
      <c r="L155" s="41">
        <f>MAX(0,K155-M$4)</f>
        <v>0</v>
      </c>
      <c r="M155" s="41">
        <f>I155+L155</f>
        <v>0</v>
      </c>
      <c r="N155" s="41">
        <f>MAX(0,MIN(L155,M155-$C155))</f>
        <v>0</v>
      </c>
      <c r="O155" s="41">
        <f>R154*(1+P$4/12)</f>
        <v>0</v>
      </c>
      <c r="P155" s="41">
        <f>MAX(0,O155-Q$4)</f>
        <v>0</v>
      </c>
      <c r="Q155" s="41">
        <f>M155+P155</f>
        <v>0</v>
      </c>
      <c r="R155" s="41">
        <f>MAX(0,MIN(P155,Q155-$C155))</f>
        <v>0</v>
      </c>
      <c r="S155" s="41">
        <f>V154*(1+T$4/12)</f>
        <v>0</v>
      </c>
      <c r="T155" s="41">
        <f>MAX(0,S155-U$4)</f>
        <v>0</v>
      </c>
      <c r="U155" s="41">
        <f>Q155+T155</f>
        <v>0</v>
      </c>
      <c r="V155" s="41">
        <f>MAX(0,MIN(T155,U155-$C155))</f>
        <v>0</v>
      </c>
      <c r="W155" s="41">
        <f>Z154*(1+X$4/12)</f>
        <v>0</v>
      </c>
      <c r="X155" s="41">
        <f>MAX(0,W155-Y$4)</f>
        <v>0</v>
      </c>
      <c r="Y155" s="41">
        <f>U155+X155</f>
        <v>0</v>
      </c>
      <c r="Z155" s="41">
        <f>MAX(0,MIN(X155,Y155-$C155))</f>
        <v>0</v>
      </c>
      <c r="AA155" s="41">
        <f>AD154*(1+AB$4/12)</f>
        <v>0</v>
      </c>
      <c r="AB155" s="41">
        <f>MAX(0,AA155-AC$4)</f>
        <v>0</v>
      </c>
      <c r="AC155" s="41">
        <f>Y155+AB155</f>
        <v>0</v>
      </c>
      <c r="AD155" s="41">
        <f>MAX(0,MIN(AB155,AC155-$C155))</f>
        <v>0</v>
      </c>
      <c r="AE155" s="41">
        <f>AH154*(1+AF$4/12)</f>
        <v>0</v>
      </c>
      <c r="AF155" s="41">
        <f>MAX(0,AE155-AG$4)</f>
        <v>0</v>
      </c>
      <c r="AG155" s="41">
        <f>AC155+AF155</f>
        <v>0</v>
      </c>
      <c r="AH155" s="41">
        <f>MAX(0,MIN(AF155,AG155-$C155))</f>
        <v>0</v>
      </c>
      <c r="AI155" s="41">
        <f>AL154*(1+AJ$4/12)</f>
        <v>0</v>
      </c>
      <c r="AJ155" s="41">
        <f>MAX(0,AI155-AK$4)</f>
        <v>0</v>
      </c>
      <c r="AK155" s="41">
        <f>AG155+AJ155</f>
        <v>0</v>
      </c>
      <c r="AL155" s="41">
        <f>MAX(0,MIN(AJ155,AK155-$C155))</f>
        <v>0</v>
      </c>
      <c r="AM155" s="41">
        <f>AP154*(1+AN$4/12)</f>
        <v>0</v>
      </c>
      <c r="AN155" s="41">
        <f>MAX(0,AM155-AO$4)</f>
        <v>0</v>
      </c>
      <c r="AO155" s="41">
        <f>AK155+AN155</f>
        <v>0</v>
      </c>
      <c r="AP155" s="41">
        <f>MAX(0,MIN(AN155,AO155-$C155))</f>
        <v>0</v>
      </c>
      <c r="AQ155" s="41">
        <f>AT154*(1+AR$4/12)</f>
        <v>0</v>
      </c>
      <c r="AR155" s="41">
        <f>MAX(0,AQ155-AS$4)</f>
        <v>0</v>
      </c>
      <c r="AS155" s="41">
        <f>AO155+AR155</f>
        <v>0</v>
      </c>
      <c r="AT155" s="41">
        <f>MAX(0,MIN(AR155,AS155-$C155))</f>
        <v>0</v>
      </c>
    </row>
    <row r="156">
      <c r="A156" s="40" t="n">
        <v>150</v>
      </c>
      <c r="B156" s="40" t="str">
        <f>CHOOSE(MONTH(EDATE('4 Дългове'!$D$20,A156-1)),"януари","февруари","март","април","май","юни","юли","август","септември","октомври","ноември","декември")&amp;" "&amp;YEAR(EDATE('4 Дългове'!$D$20,A156-1))&amp;" г."</f>
        <v>април 2039 г.</v>
      </c>
      <c r="C156" s="41">
        <f>$C$4-(G156+K156+O156+S156+W156+AA156+AE156+AI156+AM156+AQ156)+(H156+L156+P156+T156+X156+AB156+AF156+AJ156+AN156+AR156)</f>
        <v>470</v>
      </c>
      <c r="D156" s="41">
        <f>(G156+K156+O156+S156+W156+AA156+AE156+AI156+AM156+AQ156)-(J155+N155+R155+V155+Z155+AD155+AH155+AL155+AP155+AT155)</f>
        <v>0</v>
      </c>
      <c r="E156" s="41">
        <f>J156+N156+R156+V156+Z156+AD156+AH156+AL156+AP156+AT156</f>
        <v>0</v>
      </c>
      <c r="F156" s="40" t="str">
        <f>IF(AND(E156&lt;0.005,E155&gt;=0.005),A156,"")</f>
        <v/>
      </c>
      <c r="G156" s="41">
        <f>J155*(1+H$4/12)</f>
        <v>0</v>
      </c>
      <c r="H156" s="41">
        <f>MAX(0,G156-I$4)</f>
        <v>0</v>
      </c>
      <c r="I156" s="41">
        <f>H156</f>
        <v>0</v>
      </c>
      <c r="J156" s="41">
        <f>MAX(0,MIN(H156,I156-$C156))</f>
        <v>0</v>
      </c>
      <c r="K156" s="41">
        <f>N155*(1+L$4/12)</f>
        <v>0</v>
      </c>
      <c r="L156" s="41">
        <f>MAX(0,K156-M$4)</f>
        <v>0</v>
      </c>
      <c r="M156" s="41">
        <f>I156+L156</f>
        <v>0</v>
      </c>
      <c r="N156" s="41">
        <f>MAX(0,MIN(L156,M156-$C156))</f>
        <v>0</v>
      </c>
      <c r="O156" s="41">
        <f>R155*(1+P$4/12)</f>
        <v>0</v>
      </c>
      <c r="P156" s="41">
        <f>MAX(0,O156-Q$4)</f>
        <v>0</v>
      </c>
      <c r="Q156" s="41">
        <f>M156+P156</f>
        <v>0</v>
      </c>
      <c r="R156" s="41">
        <f>MAX(0,MIN(P156,Q156-$C156))</f>
        <v>0</v>
      </c>
      <c r="S156" s="41">
        <f>V155*(1+T$4/12)</f>
        <v>0</v>
      </c>
      <c r="T156" s="41">
        <f>MAX(0,S156-U$4)</f>
        <v>0</v>
      </c>
      <c r="U156" s="41">
        <f>Q156+T156</f>
        <v>0</v>
      </c>
      <c r="V156" s="41">
        <f>MAX(0,MIN(T156,U156-$C156))</f>
        <v>0</v>
      </c>
      <c r="W156" s="41">
        <f>Z155*(1+X$4/12)</f>
        <v>0</v>
      </c>
      <c r="X156" s="41">
        <f>MAX(0,W156-Y$4)</f>
        <v>0</v>
      </c>
      <c r="Y156" s="41">
        <f>U156+X156</f>
        <v>0</v>
      </c>
      <c r="Z156" s="41">
        <f>MAX(0,MIN(X156,Y156-$C156))</f>
        <v>0</v>
      </c>
      <c r="AA156" s="41">
        <f>AD155*(1+AB$4/12)</f>
        <v>0</v>
      </c>
      <c r="AB156" s="41">
        <f>MAX(0,AA156-AC$4)</f>
        <v>0</v>
      </c>
      <c r="AC156" s="41">
        <f>Y156+AB156</f>
        <v>0</v>
      </c>
      <c r="AD156" s="41">
        <f>MAX(0,MIN(AB156,AC156-$C156))</f>
        <v>0</v>
      </c>
      <c r="AE156" s="41">
        <f>AH155*(1+AF$4/12)</f>
        <v>0</v>
      </c>
      <c r="AF156" s="41">
        <f>MAX(0,AE156-AG$4)</f>
        <v>0</v>
      </c>
      <c r="AG156" s="41">
        <f>AC156+AF156</f>
        <v>0</v>
      </c>
      <c r="AH156" s="41">
        <f>MAX(0,MIN(AF156,AG156-$C156))</f>
        <v>0</v>
      </c>
      <c r="AI156" s="41">
        <f>AL155*(1+AJ$4/12)</f>
        <v>0</v>
      </c>
      <c r="AJ156" s="41">
        <f>MAX(0,AI156-AK$4)</f>
        <v>0</v>
      </c>
      <c r="AK156" s="41">
        <f>AG156+AJ156</f>
        <v>0</v>
      </c>
      <c r="AL156" s="41">
        <f>MAX(0,MIN(AJ156,AK156-$C156))</f>
        <v>0</v>
      </c>
      <c r="AM156" s="41">
        <f>AP155*(1+AN$4/12)</f>
        <v>0</v>
      </c>
      <c r="AN156" s="41">
        <f>MAX(0,AM156-AO$4)</f>
        <v>0</v>
      </c>
      <c r="AO156" s="41">
        <f>AK156+AN156</f>
        <v>0</v>
      </c>
      <c r="AP156" s="41">
        <f>MAX(0,MIN(AN156,AO156-$C156))</f>
        <v>0</v>
      </c>
      <c r="AQ156" s="41">
        <f>AT155*(1+AR$4/12)</f>
        <v>0</v>
      </c>
      <c r="AR156" s="41">
        <f>MAX(0,AQ156-AS$4)</f>
        <v>0</v>
      </c>
      <c r="AS156" s="41">
        <f>AO156+AR156</f>
        <v>0</v>
      </c>
      <c r="AT156" s="41">
        <f>MAX(0,MIN(AR156,AS156-$C156))</f>
        <v>0</v>
      </c>
    </row>
    <row r="157">
      <c r="A157" s="40" t="n">
        <v>151</v>
      </c>
      <c r="B157" s="40" t="str">
        <f>CHOOSE(MONTH(EDATE('4 Дългове'!$D$20,A157-1)),"януари","февруари","март","април","май","юни","юли","август","септември","октомври","ноември","декември")&amp;" "&amp;YEAR(EDATE('4 Дългове'!$D$20,A157-1))&amp;" г."</f>
        <v>май 2039 г.</v>
      </c>
      <c r="C157" s="41">
        <f>$C$4-(G157+K157+O157+S157+W157+AA157+AE157+AI157+AM157+AQ157)+(H157+L157+P157+T157+X157+AB157+AF157+AJ157+AN157+AR157)</f>
        <v>470</v>
      </c>
      <c r="D157" s="41">
        <f>(G157+K157+O157+S157+W157+AA157+AE157+AI157+AM157+AQ157)-(J156+N156+R156+V156+Z156+AD156+AH156+AL156+AP156+AT156)</f>
        <v>0</v>
      </c>
      <c r="E157" s="41">
        <f>J157+N157+R157+V157+Z157+AD157+AH157+AL157+AP157+AT157</f>
        <v>0</v>
      </c>
      <c r="F157" s="40" t="str">
        <f>IF(AND(E157&lt;0.005,E156&gt;=0.005),A157,"")</f>
        <v/>
      </c>
      <c r="G157" s="41">
        <f>J156*(1+H$4/12)</f>
        <v>0</v>
      </c>
      <c r="H157" s="41">
        <f>MAX(0,G157-I$4)</f>
        <v>0</v>
      </c>
      <c r="I157" s="41">
        <f>H157</f>
        <v>0</v>
      </c>
      <c r="J157" s="41">
        <f>MAX(0,MIN(H157,I157-$C157))</f>
        <v>0</v>
      </c>
      <c r="K157" s="41">
        <f>N156*(1+L$4/12)</f>
        <v>0</v>
      </c>
      <c r="L157" s="41">
        <f>MAX(0,K157-M$4)</f>
        <v>0</v>
      </c>
      <c r="M157" s="41">
        <f>I157+L157</f>
        <v>0</v>
      </c>
      <c r="N157" s="41">
        <f>MAX(0,MIN(L157,M157-$C157))</f>
        <v>0</v>
      </c>
      <c r="O157" s="41">
        <f>R156*(1+P$4/12)</f>
        <v>0</v>
      </c>
      <c r="P157" s="41">
        <f>MAX(0,O157-Q$4)</f>
        <v>0</v>
      </c>
      <c r="Q157" s="41">
        <f>M157+P157</f>
        <v>0</v>
      </c>
      <c r="R157" s="41">
        <f>MAX(0,MIN(P157,Q157-$C157))</f>
        <v>0</v>
      </c>
      <c r="S157" s="41">
        <f>V156*(1+T$4/12)</f>
        <v>0</v>
      </c>
      <c r="T157" s="41">
        <f>MAX(0,S157-U$4)</f>
        <v>0</v>
      </c>
      <c r="U157" s="41">
        <f>Q157+T157</f>
        <v>0</v>
      </c>
      <c r="V157" s="41">
        <f>MAX(0,MIN(T157,U157-$C157))</f>
        <v>0</v>
      </c>
      <c r="W157" s="41">
        <f>Z156*(1+X$4/12)</f>
        <v>0</v>
      </c>
      <c r="X157" s="41">
        <f>MAX(0,W157-Y$4)</f>
        <v>0</v>
      </c>
      <c r="Y157" s="41">
        <f>U157+X157</f>
        <v>0</v>
      </c>
      <c r="Z157" s="41">
        <f>MAX(0,MIN(X157,Y157-$C157))</f>
        <v>0</v>
      </c>
      <c r="AA157" s="41">
        <f>AD156*(1+AB$4/12)</f>
        <v>0</v>
      </c>
      <c r="AB157" s="41">
        <f>MAX(0,AA157-AC$4)</f>
        <v>0</v>
      </c>
      <c r="AC157" s="41">
        <f>Y157+AB157</f>
        <v>0</v>
      </c>
      <c r="AD157" s="41">
        <f>MAX(0,MIN(AB157,AC157-$C157))</f>
        <v>0</v>
      </c>
      <c r="AE157" s="41">
        <f>AH156*(1+AF$4/12)</f>
        <v>0</v>
      </c>
      <c r="AF157" s="41">
        <f>MAX(0,AE157-AG$4)</f>
        <v>0</v>
      </c>
      <c r="AG157" s="41">
        <f>AC157+AF157</f>
        <v>0</v>
      </c>
      <c r="AH157" s="41">
        <f>MAX(0,MIN(AF157,AG157-$C157))</f>
        <v>0</v>
      </c>
      <c r="AI157" s="41">
        <f>AL156*(1+AJ$4/12)</f>
        <v>0</v>
      </c>
      <c r="AJ157" s="41">
        <f>MAX(0,AI157-AK$4)</f>
        <v>0</v>
      </c>
      <c r="AK157" s="41">
        <f>AG157+AJ157</f>
        <v>0</v>
      </c>
      <c r="AL157" s="41">
        <f>MAX(0,MIN(AJ157,AK157-$C157))</f>
        <v>0</v>
      </c>
      <c r="AM157" s="41">
        <f>AP156*(1+AN$4/12)</f>
        <v>0</v>
      </c>
      <c r="AN157" s="41">
        <f>MAX(0,AM157-AO$4)</f>
        <v>0</v>
      </c>
      <c r="AO157" s="41">
        <f>AK157+AN157</f>
        <v>0</v>
      </c>
      <c r="AP157" s="41">
        <f>MAX(0,MIN(AN157,AO157-$C157))</f>
        <v>0</v>
      </c>
      <c r="AQ157" s="41">
        <f>AT156*(1+AR$4/12)</f>
        <v>0</v>
      </c>
      <c r="AR157" s="41">
        <f>MAX(0,AQ157-AS$4)</f>
        <v>0</v>
      </c>
      <c r="AS157" s="41">
        <f>AO157+AR157</f>
        <v>0</v>
      </c>
      <c r="AT157" s="41">
        <f>MAX(0,MIN(AR157,AS157-$C157))</f>
        <v>0</v>
      </c>
    </row>
    <row r="158">
      <c r="A158" s="40" t="n">
        <v>152</v>
      </c>
      <c r="B158" s="40" t="str">
        <f>CHOOSE(MONTH(EDATE('4 Дългове'!$D$20,A158-1)),"януари","февруари","март","април","май","юни","юли","август","септември","октомври","ноември","декември")&amp;" "&amp;YEAR(EDATE('4 Дългове'!$D$20,A158-1))&amp;" г."</f>
        <v>юни 2039 г.</v>
      </c>
      <c r="C158" s="41">
        <f>$C$4-(G158+K158+O158+S158+W158+AA158+AE158+AI158+AM158+AQ158)+(H158+L158+P158+T158+X158+AB158+AF158+AJ158+AN158+AR158)</f>
        <v>470</v>
      </c>
      <c r="D158" s="41">
        <f>(G158+K158+O158+S158+W158+AA158+AE158+AI158+AM158+AQ158)-(J157+N157+R157+V157+Z157+AD157+AH157+AL157+AP157+AT157)</f>
        <v>0</v>
      </c>
      <c r="E158" s="41">
        <f>J158+N158+R158+V158+Z158+AD158+AH158+AL158+AP158+AT158</f>
        <v>0</v>
      </c>
      <c r="F158" s="40" t="str">
        <f>IF(AND(E158&lt;0.005,E157&gt;=0.005),A158,"")</f>
        <v/>
      </c>
      <c r="G158" s="41">
        <f>J157*(1+H$4/12)</f>
        <v>0</v>
      </c>
      <c r="H158" s="41">
        <f>MAX(0,G158-I$4)</f>
        <v>0</v>
      </c>
      <c r="I158" s="41">
        <f>H158</f>
        <v>0</v>
      </c>
      <c r="J158" s="41">
        <f>MAX(0,MIN(H158,I158-$C158))</f>
        <v>0</v>
      </c>
      <c r="K158" s="41">
        <f>N157*(1+L$4/12)</f>
        <v>0</v>
      </c>
      <c r="L158" s="41">
        <f>MAX(0,K158-M$4)</f>
        <v>0</v>
      </c>
      <c r="M158" s="41">
        <f>I158+L158</f>
        <v>0</v>
      </c>
      <c r="N158" s="41">
        <f>MAX(0,MIN(L158,M158-$C158))</f>
        <v>0</v>
      </c>
      <c r="O158" s="41">
        <f>R157*(1+P$4/12)</f>
        <v>0</v>
      </c>
      <c r="P158" s="41">
        <f>MAX(0,O158-Q$4)</f>
        <v>0</v>
      </c>
      <c r="Q158" s="41">
        <f>M158+P158</f>
        <v>0</v>
      </c>
      <c r="R158" s="41">
        <f>MAX(0,MIN(P158,Q158-$C158))</f>
        <v>0</v>
      </c>
      <c r="S158" s="41">
        <f>V157*(1+T$4/12)</f>
        <v>0</v>
      </c>
      <c r="T158" s="41">
        <f>MAX(0,S158-U$4)</f>
        <v>0</v>
      </c>
      <c r="U158" s="41">
        <f>Q158+T158</f>
        <v>0</v>
      </c>
      <c r="V158" s="41">
        <f>MAX(0,MIN(T158,U158-$C158))</f>
        <v>0</v>
      </c>
      <c r="W158" s="41">
        <f>Z157*(1+X$4/12)</f>
        <v>0</v>
      </c>
      <c r="X158" s="41">
        <f>MAX(0,W158-Y$4)</f>
        <v>0</v>
      </c>
      <c r="Y158" s="41">
        <f>U158+X158</f>
        <v>0</v>
      </c>
      <c r="Z158" s="41">
        <f>MAX(0,MIN(X158,Y158-$C158))</f>
        <v>0</v>
      </c>
      <c r="AA158" s="41">
        <f>AD157*(1+AB$4/12)</f>
        <v>0</v>
      </c>
      <c r="AB158" s="41">
        <f>MAX(0,AA158-AC$4)</f>
        <v>0</v>
      </c>
      <c r="AC158" s="41">
        <f>Y158+AB158</f>
        <v>0</v>
      </c>
      <c r="AD158" s="41">
        <f>MAX(0,MIN(AB158,AC158-$C158))</f>
        <v>0</v>
      </c>
      <c r="AE158" s="41">
        <f>AH157*(1+AF$4/12)</f>
        <v>0</v>
      </c>
      <c r="AF158" s="41">
        <f>MAX(0,AE158-AG$4)</f>
        <v>0</v>
      </c>
      <c r="AG158" s="41">
        <f>AC158+AF158</f>
        <v>0</v>
      </c>
      <c r="AH158" s="41">
        <f>MAX(0,MIN(AF158,AG158-$C158))</f>
        <v>0</v>
      </c>
      <c r="AI158" s="41">
        <f>AL157*(1+AJ$4/12)</f>
        <v>0</v>
      </c>
      <c r="AJ158" s="41">
        <f>MAX(0,AI158-AK$4)</f>
        <v>0</v>
      </c>
      <c r="AK158" s="41">
        <f>AG158+AJ158</f>
        <v>0</v>
      </c>
      <c r="AL158" s="41">
        <f>MAX(0,MIN(AJ158,AK158-$C158))</f>
        <v>0</v>
      </c>
      <c r="AM158" s="41">
        <f>AP157*(1+AN$4/12)</f>
        <v>0</v>
      </c>
      <c r="AN158" s="41">
        <f>MAX(0,AM158-AO$4)</f>
        <v>0</v>
      </c>
      <c r="AO158" s="41">
        <f>AK158+AN158</f>
        <v>0</v>
      </c>
      <c r="AP158" s="41">
        <f>MAX(0,MIN(AN158,AO158-$C158))</f>
        <v>0</v>
      </c>
      <c r="AQ158" s="41">
        <f>AT157*(1+AR$4/12)</f>
        <v>0</v>
      </c>
      <c r="AR158" s="41">
        <f>MAX(0,AQ158-AS$4)</f>
        <v>0</v>
      </c>
      <c r="AS158" s="41">
        <f>AO158+AR158</f>
        <v>0</v>
      </c>
      <c r="AT158" s="41">
        <f>MAX(0,MIN(AR158,AS158-$C158))</f>
        <v>0</v>
      </c>
    </row>
    <row r="159">
      <c r="A159" s="40" t="n">
        <v>153</v>
      </c>
      <c r="B159" s="40" t="str">
        <f>CHOOSE(MONTH(EDATE('4 Дългове'!$D$20,A159-1)),"януари","февруари","март","април","май","юни","юли","август","септември","октомври","ноември","декември")&amp;" "&amp;YEAR(EDATE('4 Дългове'!$D$20,A159-1))&amp;" г."</f>
        <v>юли 2039 г.</v>
      </c>
      <c r="C159" s="41">
        <f>$C$4-(G159+K159+O159+S159+W159+AA159+AE159+AI159+AM159+AQ159)+(H159+L159+P159+T159+X159+AB159+AF159+AJ159+AN159+AR159)</f>
        <v>470</v>
      </c>
      <c r="D159" s="41">
        <f>(G159+K159+O159+S159+W159+AA159+AE159+AI159+AM159+AQ159)-(J158+N158+R158+V158+Z158+AD158+AH158+AL158+AP158+AT158)</f>
        <v>0</v>
      </c>
      <c r="E159" s="41">
        <f>J159+N159+R159+V159+Z159+AD159+AH159+AL159+AP159+AT159</f>
        <v>0</v>
      </c>
      <c r="F159" s="40" t="str">
        <f>IF(AND(E159&lt;0.005,E158&gt;=0.005),A159,"")</f>
        <v/>
      </c>
      <c r="G159" s="41">
        <f>J158*(1+H$4/12)</f>
        <v>0</v>
      </c>
      <c r="H159" s="41">
        <f>MAX(0,G159-I$4)</f>
        <v>0</v>
      </c>
      <c r="I159" s="41">
        <f>H159</f>
        <v>0</v>
      </c>
      <c r="J159" s="41">
        <f>MAX(0,MIN(H159,I159-$C159))</f>
        <v>0</v>
      </c>
      <c r="K159" s="41">
        <f>N158*(1+L$4/12)</f>
        <v>0</v>
      </c>
      <c r="L159" s="41">
        <f>MAX(0,K159-M$4)</f>
        <v>0</v>
      </c>
      <c r="M159" s="41">
        <f>I159+L159</f>
        <v>0</v>
      </c>
      <c r="N159" s="41">
        <f>MAX(0,MIN(L159,M159-$C159))</f>
        <v>0</v>
      </c>
      <c r="O159" s="41">
        <f>R158*(1+P$4/12)</f>
        <v>0</v>
      </c>
      <c r="P159" s="41">
        <f>MAX(0,O159-Q$4)</f>
        <v>0</v>
      </c>
      <c r="Q159" s="41">
        <f>M159+P159</f>
        <v>0</v>
      </c>
      <c r="R159" s="41">
        <f>MAX(0,MIN(P159,Q159-$C159))</f>
        <v>0</v>
      </c>
      <c r="S159" s="41">
        <f>V158*(1+T$4/12)</f>
        <v>0</v>
      </c>
      <c r="T159" s="41">
        <f>MAX(0,S159-U$4)</f>
        <v>0</v>
      </c>
      <c r="U159" s="41">
        <f>Q159+T159</f>
        <v>0</v>
      </c>
      <c r="V159" s="41">
        <f>MAX(0,MIN(T159,U159-$C159))</f>
        <v>0</v>
      </c>
      <c r="W159" s="41">
        <f>Z158*(1+X$4/12)</f>
        <v>0</v>
      </c>
      <c r="X159" s="41">
        <f>MAX(0,W159-Y$4)</f>
        <v>0</v>
      </c>
      <c r="Y159" s="41">
        <f>U159+X159</f>
        <v>0</v>
      </c>
      <c r="Z159" s="41">
        <f>MAX(0,MIN(X159,Y159-$C159))</f>
        <v>0</v>
      </c>
      <c r="AA159" s="41">
        <f>AD158*(1+AB$4/12)</f>
        <v>0</v>
      </c>
      <c r="AB159" s="41">
        <f>MAX(0,AA159-AC$4)</f>
        <v>0</v>
      </c>
      <c r="AC159" s="41">
        <f>Y159+AB159</f>
        <v>0</v>
      </c>
      <c r="AD159" s="41">
        <f>MAX(0,MIN(AB159,AC159-$C159))</f>
        <v>0</v>
      </c>
      <c r="AE159" s="41">
        <f>AH158*(1+AF$4/12)</f>
        <v>0</v>
      </c>
      <c r="AF159" s="41">
        <f>MAX(0,AE159-AG$4)</f>
        <v>0</v>
      </c>
      <c r="AG159" s="41">
        <f>AC159+AF159</f>
        <v>0</v>
      </c>
      <c r="AH159" s="41">
        <f>MAX(0,MIN(AF159,AG159-$C159))</f>
        <v>0</v>
      </c>
      <c r="AI159" s="41">
        <f>AL158*(1+AJ$4/12)</f>
        <v>0</v>
      </c>
      <c r="AJ159" s="41">
        <f>MAX(0,AI159-AK$4)</f>
        <v>0</v>
      </c>
      <c r="AK159" s="41">
        <f>AG159+AJ159</f>
        <v>0</v>
      </c>
      <c r="AL159" s="41">
        <f>MAX(0,MIN(AJ159,AK159-$C159))</f>
        <v>0</v>
      </c>
      <c r="AM159" s="41">
        <f>AP158*(1+AN$4/12)</f>
        <v>0</v>
      </c>
      <c r="AN159" s="41">
        <f>MAX(0,AM159-AO$4)</f>
        <v>0</v>
      </c>
      <c r="AO159" s="41">
        <f>AK159+AN159</f>
        <v>0</v>
      </c>
      <c r="AP159" s="41">
        <f>MAX(0,MIN(AN159,AO159-$C159))</f>
        <v>0</v>
      </c>
      <c r="AQ159" s="41">
        <f>AT158*(1+AR$4/12)</f>
        <v>0</v>
      </c>
      <c r="AR159" s="41">
        <f>MAX(0,AQ159-AS$4)</f>
        <v>0</v>
      </c>
      <c r="AS159" s="41">
        <f>AO159+AR159</f>
        <v>0</v>
      </c>
      <c r="AT159" s="41">
        <f>MAX(0,MIN(AR159,AS159-$C159))</f>
        <v>0</v>
      </c>
    </row>
    <row r="160">
      <c r="A160" s="40" t="n">
        <v>154</v>
      </c>
      <c r="B160" s="40" t="str">
        <f>CHOOSE(MONTH(EDATE('4 Дългове'!$D$20,A160-1)),"януари","февруари","март","април","май","юни","юли","август","септември","октомври","ноември","декември")&amp;" "&amp;YEAR(EDATE('4 Дългове'!$D$20,A160-1))&amp;" г."</f>
        <v>август 2039 г.</v>
      </c>
      <c r="C160" s="41">
        <f>$C$4-(G160+K160+O160+S160+W160+AA160+AE160+AI160+AM160+AQ160)+(H160+L160+P160+T160+X160+AB160+AF160+AJ160+AN160+AR160)</f>
        <v>470</v>
      </c>
      <c r="D160" s="41">
        <f>(G160+K160+O160+S160+W160+AA160+AE160+AI160+AM160+AQ160)-(J159+N159+R159+V159+Z159+AD159+AH159+AL159+AP159+AT159)</f>
        <v>0</v>
      </c>
      <c r="E160" s="41">
        <f>J160+N160+R160+V160+Z160+AD160+AH160+AL160+AP160+AT160</f>
        <v>0</v>
      </c>
      <c r="F160" s="40" t="str">
        <f>IF(AND(E160&lt;0.005,E159&gt;=0.005),A160,"")</f>
        <v/>
      </c>
      <c r="G160" s="41">
        <f>J159*(1+H$4/12)</f>
        <v>0</v>
      </c>
      <c r="H160" s="41">
        <f>MAX(0,G160-I$4)</f>
        <v>0</v>
      </c>
      <c r="I160" s="41">
        <f>H160</f>
        <v>0</v>
      </c>
      <c r="J160" s="41">
        <f>MAX(0,MIN(H160,I160-$C160))</f>
        <v>0</v>
      </c>
      <c r="K160" s="41">
        <f>N159*(1+L$4/12)</f>
        <v>0</v>
      </c>
      <c r="L160" s="41">
        <f>MAX(0,K160-M$4)</f>
        <v>0</v>
      </c>
      <c r="M160" s="41">
        <f>I160+L160</f>
        <v>0</v>
      </c>
      <c r="N160" s="41">
        <f>MAX(0,MIN(L160,M160-$C160))</f>
        <v>0</v>
      </c>
      <c r="O160" s="41">
        <f>R159*(1+P$4/12)</f>
        <v>0</v>
      </c>
      <c r="P160" s="41">
        <f>MAX(0,O160-Q$4)</f>
        <v>0</v>
      </c>
      <c r="Q160" s="41">
        <f>M160+P160</f>
        <v>0</v>
      </c>
      <c r="R160" s="41">
        <f>MAX(0,MIN(P160,Q160-$C160))</f>
        <v>0</v>
      </c>
      <c r="S160" s="41">
        <f>V159*(1+T$4/12)</f>
        <v>0</v>
      </c>
      <c r="T160" s="41">
        <f>MAX(0,S160-U$4)</f>
        <v>0</v>
      </c>
      <c r="U160" s="41">
        <f>Q160+T160</f>
        <v>0</v>
      </c>
      <c r="V160" s="41">
        <f>MAX(0,MIN(T160,U160-$C160))</f>
        <v>0</v>
      </c>
      <c r="W160" s="41">
        <f>Z159*(1+X$4/12)</f>
        <v>0</v>
      </c>
      <c r="X160" s="41">
        <f>MAX(0,W160-Y$4)</f>
        <v>0</v>
      </c>
      <c r="Y160" s="41">
        <f>U160+X160</f>
        <v>0</v>
      </c>
      <c r="Z160" s="41">
        <f>MAX(0,MIN(X160,Y160-$C160))</f>
        <v>0</v>
      </c>
      <c r="AA160" s="41">
        <f>AD159*(1+AB$4/12)</f>
        <v>0</v>
      </c>
      <c r="AB160" s="41">
        <f>MAX(0,AA160-AC$4)</f>
        <v>0</v>
      </c>
      <c r="AC160" s="41">
        <f>Y160+AB160</f>
        <v>0</v>
      </c>
      <c r="AD160" s="41">
        <f>MAX(0,MIN(AB160,AC160-$C160))</f>
        <v>0</v>
      </c>
      <c r="AE160" s="41">
        <f>AH159*(1+AF$4/12)</f>
        <v>0</v>
      </c>
      <c r="AF160" s="41">
        <f>MAX(0,AE160-AG$4)</f>
        <v>0</v>
      </c>
      <c r="AG160" s="41">
        <f>AC160+AF160</f>
        <v>0</v>
      </c>
      <c r="AH160" s="41">
        <f>MAX(0,MIN(AF160,AG160-$C160))</f>
        <v>0</v>
      </c>
      <c r="AI160" s="41">
        <f>AL159*(1+AJ$4/12)</f>
        <v>0</v>
      </c>
      <c r="AJ160" s="41">
        <f>MAX(0,AI160-AK$4)</f>
        <v>0</v>
      </c>
      <c r="AK160" s="41">
        <f>AG160+AJ160</f>
        <v>0</v>
      </c>
      <c r="AL160" s="41">
        <f>MAX(0,MIN(AJ160,AK160-$C160))</f>
        <v>0</v>
      </c>
      <c r="AM160" s="41">
        <f>AP159*(1+AN$4/12)</f>
        <v>0</v>
      </c>
      <c r="AN160" s="41">
        <f>MAX(0,AM160-AO$4)</f>
        <v>0</v>
      </c>
      <c r="AO160" s="41">
        <f>AK160+AN160</f>
        <v>0</v>
      </c>
      <c r="AP160" s="41">
        <f>MAX(0,MIN(AN160,AO160-$C160))</f>
        <v>0</v>
      </c>
      <c r="AQ160" s="41">
        <f>AT159*(1+AR$4/12)</f>
        <v>0</v>
      </c>
      <c r="AR160" s="41">
        <f>MAX(0,AQ160-AS$4)</f>
        <v>0</v>
      </c>
      <c r="AS160" s="41">
        <f>AO160+AR160</f>
        <v>0</v>
      </c>
      <c r="AT160" s="41">
        <f>MAX(0,MIN(AR160,AS160-$C160))</f>
        <v>0</v>
      </c>
    </row>
    <row r="161">
      <c r="A161" s="40" t="n">
        <v>155</v>
      </c>
      <c r="B161" s="40" t="str">
        <f>CHOOSE(MONTH(EDATE('4 Дългове'!$D$20,A161-1)),"януари","февруари","март","април","май","юни","юли","август","септември","октомври","ноември","декември")&amp;" "&amp;YEAR(EDATE('4 Дългове'!$D$20,A161-1))&amp;" г."</f>
        <v>септември 2039 г.</v>
      </c>
      <c r="C161" s="41">
        <f>$C$4-(G161+K161+O161+S161+W161+AA161+AE161+AI161+AM161+AQ161)+(H161+L161+P161+T161+X161+AB161+AF161+AJ161+AN161+AR161)</f>
        <v>470</v>
      </c>
      <c r="D161" s="41">
        <f>(G161+K161+O161+S161+W161+AA161+AE161+AI161+AM161+AQ161)-(J160+N160+R160+V160+Z160+AD160+AH160+AL160+AP160+AT160)</f>
        <v>0</v>
      </c>
      <c r="E161" s="41">
        <f>J161+N161+R161+V161+Z161+AD161+AH161+AL161+AP161+AT161</f>
        <v>0</v>
      </c>
      <c r="F161" s="40" t="str">
        <f>IF(AND(E161&lt;0.005,E160&gt;=0.005),A161,"")</f>
        <v/>
      </c>
      <c r="G161" s="41">
        <f>J160*(1+H$4/12)</f>
        <v>0</v>
      </c>
      <c r="H161" s="41">
        <f>MAX(0,G161-I$4)</f>
        <v>0</v>
      </c>
      <c r="I161" s="41">
        <f>H161</f>
        <v>0</v>
      </c>
      <c r="J161" s="41">
        <f>MAX(0,MIN(H161,I161-$C161))</f>
        <v>0</v>
      </c>
      <c r="K161" s="41">
        <f>N160*(1+L$4/12)</f>
        <v>0</v>
      </c>
      <c r="L161" s="41">
        <f>MAX(0,K161-M$4)</f>
        <v>0</v>
      </c>
      <c r="M161" s="41">
        <f>I161+L161</f>
        <v>0</v>
      </c>
      <c r="N161" s="41">
        <f>MAX(0,MIN(L161,M161-$C161))</f>
        <v>0</v>
      </c>
      <c r="O161" s="41">
        <f>R160*(1+P$4/12)</f>
        <v>0</v>
      </c>
      <c r="P161" s="41">
        <f>MAX(0,O161-Q$4)</f>
        <v>0</v>
      </c>
      <c r="Q161" s="41">
        <f>M161+P161</f>
        <v>0</v>
      </c>
      <c r="R161" s="41">
        <f>MAX(0,MIN(P161,Q161-$C161))</f>
        <v>0</v>
      </c>
      <c r="S161" s="41">
        <f>V160*(1+T$4/12)</f>
        <v>0</v>
      </c>
      <c r="T161" s="41">
        <f>MAX(0,S161-U$4)</f>
        <v>0</v>
      </c>
      <c r="U161" s="41">
        <f>Q161+T161</f>
        <v>0</v>
      </c>
      <c r="V161" s="41">
        <f>MAX(0,MIN(T161,U161-$C161))</f>
        <v>0</v>
      </c>
      <c r="W161" s="41">
        <f>Z160*(1+X$4/12)</f>
        <v>0</v>
      </c>
      <c r="X161" s="41">
        <f>MAX(0,W161-Y$4)</f>
        <v>0</v>
      </c>
      <c r="Y161" s="41">
        <f>U161+X161</f>
        <v>0</v>
      </c>
      <c r="Z161" s="41">
        <f>MAX(0,MIN(X161,Y161-$C161))</f>
        <v>0</v>
      </c>
      <c r="AA161" s="41">
        <f>AD160*(1+AB$4/12)</f>
        <v>0</v>
      </c>
      <c r="AB161" s="41">
        <f>MAX(0,AA161-AC$4)</f>
        <v>0</v>
      </c>
      <c r="AC161" s="41">
        <f>Y161+AB161</f>
        <v>0</v>
      </c>
      <c r="AD161" s="41">
        <f>MAX(0,MIN(AB161,AC161-$C161))</f>
        <v>0</v>
      </c>
      <c r="AE161" s="41">
        <f>AH160*(1+AF$4/12)</f>
        <v>0</v>
      </c>
      <c r="AF161" s="41">
        <f>MAX(0,AE161-AG$4)</f>
        <v>0</v>
      </c>
      <c r="AG161" s="41">
        <f>AC161+AF161</f>
        <v>0</v>
      </c>
      <c r="AH161" s="41">
        <f>MAX(0,MIN(AF161,AG161-$C161))</f>
        <v>0</v>
      </c>
      <c r="AI161" s="41">
        <f>AL160*(1+AJ$4/12)</f>
        <v>0</v>
      </c>
      <c r="AJ161" s="41">
        <f>MAX(0,AI161-AK$4)</f>
        <v>0</v>
      </c>
      <c r="AK161" s="41">
        <f>AG161+AJ161</f>
        <v>0</v>
      </c>
      <c r="AL161" s="41">
        <f>MAX(0,MIN(AJ161,AK161-$C161))</f>
        <v>0</v>
      </c>
      <c r="AM161" s="41">
        <f>AP160*(1+AN$4/12)</f>
        <v>0</v>
      </c>
      <c r="AN161" s="41">
        <f>MAX(0,AM161-AO$4)</f>
        <v>0</v>
      </c>
      <c r="AO161" s="41">
        <f>AK161+AN161</f>
        <v>0</v>
      </c>
      <c r="AP161" s="41">
        <f>MAX(0,MIN(AN161,AO161-$C161))</f>
        <v>0</v>
      </c>
      <c r="AQ161" s="41">
        <f>AT160*(1+AR$4/12)</f>
        <v>0</v>
      </c>
      <c r="AR161" s="41">
        <f>MAX(0,AQ161-AS$4)</f>
        <v>0</v>
      </c>
      <c r="AS161" s="41">
        <f>AO161+AR161</f>
        <v>0</v>
      </c>
      <c r="AT161" s="41">
        <f>MAX(0,MIN(AR161,AS161-$C161))</f>
        <v>0</v>
      </c>
    </row>
    <row r="162">
      <c r="A162" s="40" t="n">
        <v>156</v>
      </c>
      <c r="B162" s="40" t="str">
        <f>CHOOSE(MONTH(EDATE('4 Дългове'!$D$20,A162-1)),"януари","февруари","март","април","май","юни","юли","август","септември","октомври","ноември","декември")&amp;" "&amp;YEAR(EDATE('4 Дългове'!$D$20,A162-1))&amp;" г."</f>
        <v>октомври 2039 г.</v>
      </c>
      <c r="C162" s="41">
        <f>$C$4-(G162+K162+O162+S162+W162+AA162+AE162+AI162+AM162+AQ162)+(H162+L162+P162+T162+X162+AB162+AF162+AJ162+AN162+AR162)</f>
        <v>470</v>
      </c>
      <c r="D162" s="41">
        <f>(G162+K162+O162+S162+W162+AA162+AE162+AI162+AM162+AQ162)-(J161+N161+R161+V161+Z161+AD161+AH161+AL161+AP161+AT161)</f>
        <v>0</v>
      </c>
      <c r="E162" s="41">
        <f>J162+N162+R162+V162+Z162+AD162+AH162+AL162+AP162+AT162</f>
        <v>0</v>
      </c>
      <c r="F162" s="40" t="str">
        <f>IF(AND(E162&lt;0.005,E161&gt;=0.005),A162,"")</f>
        <v/>
      </c>
      <c r="G162" s="41">
        <f>J161*(1+H$4/12)</f>
        <v>0</v>
      </c>
      <c r="H162" s="41">
        <f>MAX(0,G162-I$4)</f>
        <v>0</v>
      </c>
      <c r="I162" s="41">
        <f>H162</f>
        <v>0</v>
      </c>
      <c r="J162" s="41">
        <f>MAX(0,MIN(H162,I162-$C162))</f>
        <v>0</v>
      </c>
      <c r="K162" s="41">
        <f>N161*(1+L$4/12)</f>
        <v>0</v>
      </c>
      <c r="L162" s="41">
        <f>MAX(0,K162-M$4)</f>
        <v>0</v>
      </c>
      <c r="M162" s="41">
        <f>I162+L162</f>
        <v>0</v>
      </c>
      <c r="N162" s="41">
        <f>MAX(0,MIN(L162,M162-$C162))</f>
        <v>0</v>
      </c>
      <c r="O162" s="41">
        <f>R161*(1+P$4/12)</f>
        <v>0</v>
      </c>
      <c r="P162" s="41">
        <f>MAX(0,O162-Q$4)</f>
        <v>0</v>
      </c>
      <c r="Q162" s="41">
        <f>M162+P162</f>
        <v>0</v>
      </c>
      <c r="R162" s="41">
        <f>MAX(0,MIN(P162,Q162-$C162))</f>
        <v>0</v>
      </c>
      <c r="S162" s="41">
        <f>V161*(1+T$4/12)</f>
        <v>0</v>
      </c>
      <c r="T162" s="41">
        <f>MAX(0,S162-U$4)</f>
        <v>0</v>
      </c>
      <c r="U162" s="41">
        <f>Q162+T162</f>
        <v>0</v>
      </c>
      <c r="V162" s="41">
        <f>MAX(0,MIN(T162,U162-$C162))</f>
        <v>0</v>
      </c>
      <c r="W162" s="41">
        <f>Z161*(1+X$4/12)</f>
        <v>0</v>
      </c>
      <c r="X162" s="41">
        <f>MAX(0,W162-Y$4)</f>
        <v>0</v>
      </c>
      <c r="Y162" s="41">
        <f>U162+X162</f>
        <v>0</v>
      </c>
      <c r="Z162" s="41">
        <f>MAX(0,MIN(X162,Y162-$C162))</f>
        <v>0</v>
      </c>
      <c r="AA162" s="41">
        <f>AD161*(1+AB$4/12)</f>
        <v>0</v>
      </c>
      <c r="AB162" s="41">
        <f>MAX(0,AA162-AC$4)</f>
        <v>0</v>
      </c>
      <c r="AC162" s="41">
        <f>Y162+AB162</f>
        <v>0</v>
      </c>
      <c r="AD162" s="41">
        <f>MAX(0,MIN(AB162,AC162-$C162))</f>
        <v>0</v>
      </c>
      <c r="AE162" s="41">
        <f>AH161*(1+AF$4/12)</f>
        <v>0</v>
      </c>
      <c r="AF162" s="41">
        <f>MAX(0,AE162-AG$4)</f>
        <v>0</v>
      </c>
      <c r="AG162" s="41">
        <f>AC162+AF162</f>
        <v>0</v>
      </c>
      <c r="AH162" s="41">
        <f>MAX(0,MIN(AF162,AG162-$C162))</f>
        <v>0</v>
      </c>
      <c r="AI162" s="41">
        <f>AL161*(1+AJ$4/12)</f>
        <v>0</v>
      </c>
      <c r="AJ162" s="41">
        <f>MAX(0,AI162-AK$4)</f>
        <v>0</v>
      </c>
      <c r="AK162" s="41">
        <f>AG162+AJ162</f>
        <v>0</v>
      </c>
      <c r="AL162" s="41">
        <f>MAX(0,MIN(AJ162,AK162-$C162))</f>
        <v>0</v>
      </c>
      <c r="AM162" s="41">
        <f>AP161*(1+AN$4/12)</f>
        <v>0</v>
      </c>
      <c r="AN162" s="41">
        <f>MAX(0,AM162-AO$4)</f>
        <v>0</v>
      </c>
      <c r="AO162" s="41">
        <f>AK162+AN162</f>
        <v>0</v>
      </c>
      <c r="AP162" s="41">
        <f>MAX(0,MIN(AN162,AO162-$C162))</f>
        <v>0</v>
      </c>
      <c r="AQ162" s="41">
        <f>AT161*(1+AR$4/12)</f>
        <v>0</v>
      </c>
      <c r="AR162" s="41">
        <f>MAX(0,AQ162-AS$4)</f>
        <v>0</v>
      </c>
      <c r="AS162" s="41">
        <f>AO162+AR162</f>
        <v>0</v>
      </c>
      <c r="AT162" s="41">
        <f>MAX(0,MIN(AR162,AS162-$C162))</f>
        <v>0</v>
      </c>
    </row>
    <row r="163">
      <c r="A163" s="40" t="n">
        <v>157</v>
      </c>
      <c r="B163" s="40" t="str">
        <f>CHOOSE(MONTH(EDATE('4 Дългове'!$D$20,A163-1)),"януари","февруари","март","април","май","юни","юли","август","септември","октомври","ноември","декември")&amp;" "&amp;YEAR(EDATE('4 Дългове'!$D$20,A163-1))&amp;" г."</f>
        <v>ноември 2039 г.</v>
      </c>
      <c r="C163" s="41">
        <f>$C$4-(G163+K163+O163+S163+W163+AA163+AE163+AI163+AM163+AQ163)+(H163+L163+P163+T163+X163+AB163+AF163+AJ163+AN163+AR163)</f>
        <v>470</v>
      </c>
      <c r="D163" s="41">
        <f>(G163+K163+O163+S163+W163+AA163+AE163+AI163+AM163+AQ163)-(J162+N162+R162+V162+Z162+AD162+AH162+AL162+AP162+AT162)</f>
        <v>0</v>
      </c>
      <c r="E163" s="41">
        <f>J163+N163+R163+V163+Z163+AD163+AH163+AL163+AP163+AT163</f>
        <v>0</v>
      </c>
      <c r="F163" s="40" t="str">
        <f>IF(AND(E163&lt;0.005,E162&gt;=0.005),A163,"")</f>
        <v/>
      </c>
      <c r="G163" s="41">
        <f>J162*(1+H$4/12)</f>
        <v>0</v>
      </c>
      <c r="H163" s="41">
        <f>MAX(0,G163-I$4)</f>
        <v>0</v>
      </c>
      <c r="I163" s="41">
        <f>H163</f>
        <v>0</v>
      </c>
      <c r="J163" s="41">
        <f>MAX(0,MIN(H163,I163-$C163))</f>
        <v>0</v>
      </c>
      <c r="K163" s="41">
        <f>N162*(1+L$4/12)</f>
        <v>0</v>
      </c>
      <c r="L163" s="41">
        <f>MAX(0,K163-M$4)</f>
        <v>0</v>
      </c>
      <c r="M163" s="41">
        <f>I163+L163</f>
        <v>0</v>
      </c>
      <c r="N163" s="41">
        <f>MAX(0,MIN(L163,M163-$C163))</f>
        <v>0</v>
      </c>
      <c r="O163" s="41">
        <f>R162*(1+P$4/12)</f>
        <v>0</v>
      </c>
      <c r="P163" s="41">
        <f>MAX(0,O163-Q$4)</f>
        <v>0</v>
      </c>
      <c r="Q163" s="41">
        <f>M163+P163</f>
        <v>0</v>
      </c>
      <c r="R163" s="41">
        <f>MAX(0,MIN(P163,Q163-$C163))</f>
        <v>0</v>
      </c>
      <c r="S163" s="41">
        <f>V162*(1+T$4/12)</f>
        <v>0</v>
      </c>
      <c r="T163" s="41">
        <f>MAX(0,S163-U$4)</f>
        <v>0</v>
      </c>
      <c r="U163" s="41">
        <f>Q163+T163</f>
        <v>0</v>
      </c>
      <c r="V163" s="41">
        <f>MAX(0,MIN(T163,U163-$C163))</f>
        <v>0</v>
      </c>
      <c r="W163" s="41">
        <f>Z162*(1+X$4/12)</f>
        <v>0</v>
      </c>
      <c r="X163" s="41">
        <f>MAX(0,W163-Y$4)</f>
        <v>0</v>
      </c>
      <c r="Y163" s="41">
        <f>U163+X163</f>
        <v>0</v>
      </c>
      <c r="Z163" s="41">
        <f>MAX(0,MIN(X163,Y163-$C163))</f>
        <v>0</v>
      </c>
      <c r="AA163" s="41">
        <f>AD162*(1+AB$4/12)</f>
        <v>0</v>
      </c>
      <c r="AB163" s="41">
        <f>MAX(0,AA163-AC$4)</f>
        <v>0</v>
      </c>
      <c r="AC163" s="41">
        <f>Y163+AB163</f>
        <v>0</v>
      </c>
      <c r="AD163" s="41">
        <f>MAX(0,MIN(AB163,AC163-$C163))</f>
        <v>0</v>
      </c>
      <c r="AE163" s="41">
        <f>AH162*(1+AF$4/12)</f>
        <v>0</v>
      </c>
      <c r="AF163" s="41">
        <f>MAX(0,AE163-AG$4)</f>
        <v>0</v>
      </c>
      <c r="AG163" s="41">
        <f>AC163+AF163</f>
        <v>0</v>
      </c>
      <c r="AH163" s="41">
        <f>MAX(0,MIN(AF163,AG163-$C163))</f>
        <v>0</v>
      </c>
      <c r="AI163" s="41">
        <f>AL162*(1+AJ$4/12)</f>
        <v>0</v>
      </c>
      <c r="AJ163" s="41">
        <f>MAX(0,AI163-AK$4)</f>
        <v>0</v>
      </c>
      <c r="AK163" s="41">
        <f>AG163+AJ163</f>
        <v>0</v>
      </c>
      <c r="AL163" s="41">
        <f>MAX(0,MIN(AJ163,AK163-$C163))</f>
        <v>0</v>
      </c>
      <c r="AM163" s="41">
        <f>AP162*(1+AN$4/12)</f>
        <v>0</v>
      </c>
      <c r="AN163" s="41">
        <f>MAX(0,AM163-AO$4)</f>
        <v>0</v>
      </c>
      <c r="AO163" s="41">
        <f>AK163+AN163</f>
        <v>0</v>
      </c>
      <c r="AP163" s="41">
        <f>MAX(0,MIN(AN163,AO163-$C163))</f>
        <v>0</v>
      </c>
      <c r="AQ163" s="41">
        <f>AT162*(1+AR$4/12)</f>
        <v>0</v>
      </c>
      <c r="AR163" s="41">
        <f>MAX(0,AQ163-AS$4)</f>
        <v>0</v>
      </c>
      <c r="AS163" s="41">
        <f>AO163+AR163</f>
        <v>0</v>
      </c>
      <c r="AT163" s="41">
        <f>MAX(0,MIN(AR163,AS163-$C163))</f>
        <v>0</v>
      </c>
    </row>
    <row r="164">
      <c r="A164" s="40" t="n">
        <v>158</v>
      </c>
      <c r="B164" s="40" t="str">
        <f>CHOOSE(MONTH(EDATE('4 Дългове'!$D$20,A164-1)),"януари","февруари","март","април","май","юни","юли","август","септември","октомври","ноември","декември")&amp;" "&amp;YEAR(EDATE('4 Дългове'!$D$20,A164-1))&amp;" г."</f>
        <v>декември 2039 г.</v>
      </c>
      <c r="C164" s="41">
        <f>$C$4-(G164+K164+O164+S164+W164+AA164+AE164+AI164+AM164+AQ164)+(H164+L164+P164+T164+X164+AB164+AF164+AJ164+AN164+AR164)</f>
        <v>470</v>
      </c>
      <c r="D164" s="41">
        <f>(G164+K164+O164+S164+W164+AA164+AE164+AI164+AM164+AQ164)-(J163+N163+R163+V163+Z163+AD163+AH163+AL163+AP163+AT163)</f>
        <v>0</v>
      </c>
      <c r="E164" s="41">
        <f>J164+N164+R164+V164+Z164+AD164+AH164+AL164+AP164+AT164</f>
        <v>0</v>
      </c>
      <c r="F164" s="40" t="str">
        <f>IF(AND(E164&lt;0.005,E163&gt;=0.005),A164,"")</f>
        <v/>
      </c>
      <c r="G164" s="41">
        <f>J163*(1+H$4/12)</f>
        <v>0</v>
      </c>
      <c r="H164" s="41">
        <f>MAX(0,G164-I$4)</f>
        <v>0</v>
      </c>
      <c r="I164" s="41">
        <f>H164</f>
        <v>0</v>
      </c>
      <c r="J164" s="41">
        <f>MAX(0,MIN(H164,I164-$C164))</f>
        <v>0</v>
      </c>
      <c r="K164" s="41">
        <f>N163*(1+L$4/12)</f>
        <v>0</v>
      </c>
      <c r="L164" s="41">
        <f>MAX(0,K164-M$4)</f>
        <v>0</v>
      </c>
      <c r="M164" s="41">
        <f>I164+L164</f>
        <v>0</v>
      </c>
      <c r="N164" s="41">
        <f>MAX(0,MIN(L164,M164-$C164))</f>
        <v>0</v>
      </c>
      <c r="O164" s="41">
        <f>R163*(1+P$4/12)</f>
        <v>0</v>
      </c>
      <c r="P164" s="41">
        <f>MAX(0,O164-Q$4)</f>
        <v>0</v>
      </c>
      <c r="Q164" s="41">
        <f>M164+P164</f>
        <v>0</v>
      </c>
      <c r="R164" s="41">
        <f>MAX(0,MIN(P164,Q164-$C164))</f>
        <v>0</v>
      </c>
      <c r="S164" s="41">
        <f>V163*(1+T$4/12)</f>
        <v>0</v>
      </c>
      <c r="T164" s="41">
        <f>MAX(0,S164-U$4)</f>
        <v>0</v>
      </c>
      <c r="U164" s="41">
        <f>Q164+T164</f>
        <v>0</v>
      </c>
      <c r="V164" s="41">
        <f>MAX(0,MIN(T164,U164-$C164))</f>
        <v>0</v>
      </c>
      <c r="W164" s="41">
        <f>Z163*(1+X$4/12)</f>
        <v>0</v>
      </c>
      <c r="X164" s="41">
        <f>MAX(0,W164-Y$4)</f>
        <v>0</v>
      </c>
      <c r="Y164" s="41">
        <f>U164+X164</f>
        <v>0</v>
      </c>
      <c r="Z164" s="41">
        <f>MAX(0,MIN(X164,Y164-$C164))</f>
        <v>0</v>
      </c>
      <c r="AA164" s="41">
        <f>AD163*(1+AB$4/12)</f>
        <v>0</v>
      </c>
      <c r="AB164" s="41">
        <f>MAX(0,AA164-AC$4)</f>
        <v>0</v>
      </c>
      <c r="AC164" s="41">
        <f>Y164+AB164</f>
        <v>0</v>
      </c>
      <c r="AD164" s="41">
        <f>MAX(0,MIN(AB164,AC164-$C164))</f>
        <v>0</v>
      </c>
      <c r="AE164" s="41">
        <f>AH163*(1+AF$4/12)</f>
        <v>0</v>
      </c>
      <c r="AF164" s="41">
        <f>MAX(0,AE164-AG$4)</f>
        <v>0</v>
      </c>
      <c r="AG164" s="41">
        <f>AC164+AF164</f>
        <v>0</v>
      </c>
      <c r="AH164" s="41">
        <f>MAX(0,MIN(AF164,AG164-$C164))</f>
        <v>0</v>
      </c>
      <c r="AI164" s="41">
        <f>AL163*(1+AJ$4/12)</f>
        <v>0</v>
      </c>
      <c r="AJ164" s="41">
        <f>MAX(0,AI164-AK$4)</f>
        <v>0</v>
      </c>
      <c r="AK164" s="41">
        <f>AG164+AJ164</f>
        <v>0</v>
      </c>
      <c r="AL164" s="41">
        <f>MAX(0,MIN(AJ164,AK164-$C164))</f>
        <v>0</v>
      </c>
      <c r="AM164" s="41">
        <f>AP163*(1+AN$4/12)</f>
        <v>0</v>
      </c>
      <c r="AN164" s="41">
        <f>MAX(0,AM164-AO$4)</f>
        <v>0</v>
      </c>
      <c r="AO164" s="41">
        <f>AK164+AN164</f>
        <v>0</v>
      </c>
      <c r="AP164" s="41">
        <f>MAX(0,MIN(AN164,AO164-$C164))</f>
        <v>0</v>
      </c>
      <c r="AQ164" s="41">
        <f>AT163*(1+AR$4/12)</f>
        <v>0</v>
      </c>
      <c r="AR164" s="41">
        <f>MAX(0,AQ164-AS$4)</f>
        <v>0</v>
      </c>
      <c r="AS164" s="41">
        <f>AO164+AR164</f>
        <v>0</v>
      </c>
      <c r="AT164" s="41">
        <f>MAX(0,MIN(AR164,AS164-$C164))</f>
        <v>0</v>
      </c>
    </row>
    <row r="165">
      <c r="A165" s="40" t="n">
        <v>159</v>
      </c>
      <c r="B165" s="40" t="str">
        <f>CHOOSE(MONTH(EDATE('4 Дългове'!$D$20,A165-1)),"януари","февруари","март","април","май","юни","юли","август","септември","октомври","ноември","декември")&amp;" "&amp;YEAR(EDATE('4 Дългове'!$D$20,A165-1))&amp;" г."</f>
        <v>януари 2040 г.</v>
      </c>
      <c r="C165" s="41">
        <f>$C$4-(G165+K165+O165+S165+W165+AA165+AE165+AI165+AM165+AQ165)+(H165+L165+P165+T165+X165+AB165+AF165+AJ165+AN165+AR165)</f>
        <v>470</v>
      </c>
      <c r="D165" s="41">
        <f>(G165+K165+O165+S165+W165+AA165+AE165+AI165+AM165+AQ165)-(J164+N164+R164+V164+Z164+AD164+AH164+AL164+AP164+AT164)</f>
        <v>0</v>
      </c>
      <c r="E165" s="41">
        <f>J165+N165+R165+V165+Z165+AD165+AH165+AL165+AP165+AT165</f>
        <v>0</v>
      </c>
      <c r="F165" s="40" t="str">
        <f>IF(AND(E165&lt;0.005,E164&gt;=0.005),A165,"")</f>
        <v/>
      </c>
      <c r="G165" s="41">
        <f>J164*(1+H$4/12)</f>
        <v>0</v>
      </c>
      <c r="H165" s="41">
        <f>MAX(0,G165-I$4)</f>
        <v>0</v>
      </c>
      <c r="I165" s="41">
        <f>H165</f>
        <v>0</v>
      </c>
      <c r="J165" s="41">
        <f>MAX(0,MIN(H165,I165-$C165))</f>
        <v>0</v>
      </c>
      <c r="K165" s="41">
        <f>N164*(1+L$4/12)</f>
        <v>0</v>
      </c>
      <c r="L165" s="41">
        <f>MAX(0,K165-M$4)</f>
        <v>0</v>
      </c>
      <c r="M165" s="41">
        <f>I165+L165</f>
        <v>0</v>
      </c>
      <c r="N165" s="41">
        <f>MAX(0,MIN(L165,M165-$C165))</f>
        <v>0</v>
      </c>
      <c r="O165" s="41">
        <f>R164*(1+P$4/12)</f>
        <v>0</v>
      </c>
      <c r="P165" s="41">
        <f>MAX(0,O165-Q$4)</f>
        <v>0</v>
      </c>
      <c r="Q165" s="41">
        <f>M165+P165</f>
        <v>0</v>
      </c>
      <c r="R165" s="41">
        <f>MAX(0,MIN(P165,Q165-$C165))</f>
        <v>0</v>
      </c>
      <c r="S165" s="41">
        <f>V164*(1+T$4/12)</f>
        <v>0</v>
      </c>
      <c r="T165" s="41">
        <f>MAX(0,S165-U$4)</f>
        <v>0</v>
      </c>
      <c r="U165" s="41">
        <f>Q165+T165</f>
        <v>0</v>
      </c>
      <c r="V165" s="41">
        <f>MAX(0,MIN(T165,U165-$C165))</f>
        <v>0</v>
      </c>
      <c r="W165" s="41">
        <f>Z164*(1+X$4/12)</f>
        <v>0</v>
      </c>
      <c r="X165" s="41">
        <f>MAX(0,W165-Y$4)</f>
        <v>0</v>
      </c>
      <c r="Y165" s="41">
        <f>U165+X165</f>
        <v>0</v>
      </c>
      <c r="Z165" s="41">
        <f>MAX(0,MIN(X165,Y165-$C165))</f>
        <v>0</v>
      </c>
      <c r="AA165" s="41">
        <f>AD164*(1+AB$4/12)</f>
        <v>0</v>
      </c>
      <c r="AB165" s="41">
        <f>MAX(0,AA165-AC$4)</f>
        <v>0</v>
      </c>
      <c r="AC165" s="41">
        <f>Y165+AB165</f>
        <v>0</v>
      </c>
      <c r="AD165" s="41">
        <f>MAX(0,MIN(AB165,AC165-$C165))</f>
        <v>0</v>
      </c>
      <c r="AE165" s="41">
        <f>AH164*(1+AF$4/12)</f>
        <v>0</v>
      </c>
      <c r="AF165" s="41">
        <f>MAX(0,AE165-AG$4)</f>
        <v>0</v>
      </c>
      <c r="AG165" s="41">
        <f>AC165+AF165</f>
        <v>0</v>
      </c>
      <c r="AH165" s="41">
        <f>MAX(0,MIN(AF165,AG165-$C165))</f>
        <v>0</v>
      </c>
      <c r="AI165" s="41">
        <f>AL164*(1+AJ$4/12)</f>
        <v>0</v>
      </c>
      <c r="AJ165" s="41">
        <f>MAX(0,AI165-AK$4)</f>
        <v>0</v>
      </c>
      <c r="AK165" s="41">
        <f>AG165+AJ165</f>
        <v>0</v>
      </c>
      <c r="AL165" s="41">
        <f>MAX(0,MIN(AJ165,AK165-$C165))</f>
        <v>0</v>
      </c>
      <c r="AM165" s="41">
        <f>AP164*(1+AN$4/12)</f>
        <v>0</v>
      </c>
      <c r="AN165" s="41">
        <f>MAX(0,AM165-AO$4)</f>
        <v>0</v>
      </c>
      <c r="AO165" s="41">
        <f>AK165+AN165</f>
        <v>0</v>
      </c>
      <c r="AP165" s="41">
        <f>MAX(0,MIN(AN165,AO165-$C165))</f>
        <v>0</v>
      </c>
      <c r="AQ165" s="41">
        <f>AT164*(1+AR$4/12)</f>
        <v>0</v>
      </c>
      <c r="AR165" s="41">
        <f>MAX(0,AQ165-AS$4)</f>
        <v>0</v>
      </c>
      <c r="AS165" s="41">
        <f>AO165+AR165</f>
        <v>0</v>
      </c>
      <c r="AT165" s="41">
        <f>MAX(0,MIN(AR165,AS165-$C165))</f>
        <v>0</v>
      </c>
    </row>
    <row r="166">
      <c r="A166" s="40" t="n">
        <v>160</v>
      </c>
      <c r="B166" s="40" t="str">
        <f>CHOOSE(MONTH(EDATE('4 Дългове'!$D$20,A166-1)),"януари","февруари","март","април","май","юни","юли","август","септември","октомври","ноември","декември")&amp;" "&amp;YEAR(EDATE('4 Дългове'!$D$20,A166-1))&amp;" г."</f>
        <v>февруари 2040 г.</v>
      </c>
      <c r="C166" s="41">
        <f>$C$4-(G166+K166+O166+S166+W166+AA166+AE166+AI166+AM166+AQ166)+(H166+L166+P166+T166+X166+AB166+AF166+AJ166+AN166+AR166)</f>
        <v>470</v>
      </c>
      <c r="D166" s="41">
        <f>(G166+K166+O166+S166+W166+AA166+AE166+AI166+AM166+AQ166)-(J165+N165+R165+V165+Z165+AD165+AH165+AL165+AP165+AT165)</f>
        <v>0</v>
      </c>
      <c r="E166" s="41">
        <f>J166+N166+R166+V166+Z166+AD166+AH166+AL166+AP166+AT166</f>
        <v>0</v>
      </c>
      <c r="F166" s="40" t="str">
        <f>IF(AND(E166&lt;0.005,E165&gt;=0.005),A166,"")</f>
        <v/>
      </c>
      <c r="G166" s="41">
        <f>J165*(1+H$4/12)</f>
        <v>0</v>
      </c>
      <c r="H166" s="41">
        <f>MAX(0,G166-I$4)</f>
        <v>0</v>
      </c>
      <c r="I166" s="41">
        <f>H166</f>
        <v>0</v>
      </c>
      <c r="J166" s="41">
        <f>MAX(0,MIN(H166,I166-$C166))</f>
        <v>0</v>
      </c>
      <c r="K166" s="41">
        <f>N165*(1+L$4/12)</f>
        <v>0</v>
      </c>
      <c r="L166" s="41">
        <f>MAX(0,K166-M$4)</f>
        <v>0</v>
      </c>
      <c r="M166" s="41">
        <f>I166+L166</f>
        <v>0</v>
      </c>
      <c r="N166" s="41">
        <f>MAX(0,MIN(L166,M166-$C166))</f>
        <v>0</v>
      </c>
      <c r="O166" s="41">
        <f>R165*(1+P$4/12)</f>
        <v>0</v>
      </c>
      <c r="P166" s="41">
        <f>MAX(0,O166-Q$4)</f>
        <v>0</v>
      </c>
      <c r="Q166" s="41">
        <f>M166+P166</f>
        <v>0</v>
      </c>
      <c r="R166" s="41">
        <f>MAX(0,MIN(P166,Q166-$C166))</f>
        <v>0</v>
      </c>
      <c r="S166" s="41">
        <f>V165*(1+T$4/12)</f>
        <v>0</v>
      </c>
      <c r="T166" s="41">
        <f>MAX(0,S166-U$4)</f>
        <v>0</v>
      </c>
      <c r="U166" s="41">
        <f>Q166+T166</f>
        <v>0</v>
      </c>
      <c r="V166" s="41">
        <f>MAX(0,MIN(T166,U166-$C166))</f>
        <v>0</v>
      </c>
      <c r="W166" s="41">
        <f>Z165*(1+X$4/12)</f>
        <v>0</v>
      </c>
      <c r="X166" s="41">
        <f>MAX(0,W166-Y$4)</f>
        <v>0</v>
      </c>
      <c r="Y166" s="41">
        <f>U166+X166</f>
        <v>0</v>
      </c>
      <c r="Z166" s="41">
        <f>MAX(0,MIN(X166,Y166-$C166))</f>
        <v>0</v>
      </c>
      <c r="AA166" s="41">
        <f>AD165*(1+AB$4/12)</f>
        <v>0</v>
      </c>
      <c r="AB166" s="41">
        <f>MAX(0,AA166-AC$4)</f>
        <v>0</v>
      </c>
      <c r="AC166" s="41">
        <f>Y166+AB166</f>
        <v>0</v>
      </c>
      <c r="AD166" s="41">
        <f>MAX(0,MIN(AB166,AC166-$C166))</f>
        <v>0</v>
      </c>
      <c r="AE166" s="41">
        <f>AH165*(1+AF$4/12)</f>
        <v>0</v>
      </c>
      <c r="AF166" s="41">
        <f>MAX(0,AE166-AG$4)</f>
        <v>0</v>
      </c>
      <c r="AG166" s="41">
        <f>AC166+AF166</f>
        <v>0</v>
      </c>
      <c r="AH166" s="41">
        <f>MAX(0,MIN(AF166,AG166-$C166))</f>
        <v>0</v>
      </c>
      <c r="AI166" s="41">
        <f>AL165*(1+AJ$4/12)</f>
        <v>0</v>
      </c>
      <c r="AJ166" s="41">
        <f>MAX(0,AI166-AK$4)</f>
        <v>0</v>
      </c>
      <c r="AK166" s="41">
        <f>AG166+AJ166</f>
        <v>0</v>
      </c>
      <c r="AL166" s="41">
        <f>MAX(0,MIN(AJ166,AK166-$C166))</f>
        <v>0</v>
      </c>
      <c r="AM166" s="41">
        <f>AP165*(1+AN$4/12)</f>
        <v>0</v>
      </c>
      <c r="AN166" s="41">
        <f>MAX(0,AM166-AO$4)</f>
        <v>0</v>
      </c>
      <c r="AO166" s="41">
        <f>AK166+AN166</f>
        <v>0</v>
      </c>
      <c r="AP166" s="41">
        <f>MAX(0,MIN(AN166,AO166-$C166))</f>
        <v>0</v>
      </c>
      <c r="AQ166" s="41">
        <f>AT165*(1+AR$4/12)</f>
        <v>0</v>
      </c>
      <c r="AR166" s="41">
        <f>MAX(0,AQ166-AS$4)</f>
        <v>0</v>
      </c>
      <c r="AS166" s="41">
        <f>AO166+AR166</f>
        <v>0</v>
      </c>
      <c r="AT166" s="41">
        <f>MAX(0,MIN(AR166,AS166-$C166))</f>
        <v>0</v>
      </c>
    </row>
    <row r="167">
      <c r="A167" s="40" t="n">
        <v>161</v>
      </c>
      <c r="B167" s="40" t="str">
        <f>CHOOSE(MONTH(EDATE('4 Дългове'!$D$20,A167-1)),"януари","февруари","март","април","май","юни","юли","август","септември","октомври","ноември","декември")&amp;" "&amp;YEAR(EDATE('4 Дългове'!$D$20,A167-1))&amp;" г."</f>
        <v>март 2040 г.</v>
      </c>
      <c r="C167" s="41">
        <f>$C$4-(G167+K167+O167+S167+W167+AA167+AE167+AI167+AM167+AQ167)+(H167+L167+P167+T167+X167+AB167+AF167+AJ167+AN167+AR167)</f>
        <v>470</v>
      </c>
      <c r="D167" s="41">
        <f>(G167+K167+O167+S167+W167+AA167+AE167+AI167+AM167+AQ167)-(J166+N166+R166+V166+Z166+AD166+AH166+AL166+AP166+AT166)</f>
        <v>0</v>
      </c>
      <c r="E167" s="41">
        <f>J167+N167+R167+V167+Z167+AD167+AH167+AL167+AP167+AT167</f>
        <v>0</v>
      </c>
      <c r="F167" s="40" t="str">
        <f>IF(AND(E167&lt;0.005,E166&gt;=0.005),A167,"")</f>
        <v/>
      </c>
      <c r="G167" s="41">
        <f>J166*(1+H$4/12)</f>
        <v>0</v>
      </c>
      <c r="H167" s="41">
        <f>MAX(0,G167-I$4)</f>
        <v>0</v>
      </c>
      <c r="I167" s="41">
        <f>H167</f>
        <v>0</v>
      </c>
      <c r="J167" s="41">
        <f>MAX(0,MIN(H167,I167-$C167))</f>
        <v>0</v>
      </c>
      <c r="K167" s="41">
        <f>N166*(1+L$4/12)</f>
        <v>0</v>
      </c>
      <c r="L167" s="41">
        <f>MAX(0,K167-M$4)</f>
        <v>0</v>
      </c>
      <c r="M167" s="41">
        <f>I167+L167</f>
        <v>0</v>
      </c>
      <c r="N167" s="41">
        <f>MAX(0,MIN(L167,M167-$C167))</f>
        <v>0</v>
      </c>
      <c r="O167" s="41">
        <f>R166*(1+P$4/12)</f>
        <v>0</v>
      </c>
      <c r="P167" s="41">
        <f>MAX(0,O167-Q$4)</f>
        <v>0</v>
      </c>
      <c r="Q167" s="41">
        <f>M167+P167</f>
        <v>0</v>
      </c>
      <c r="R167" s="41">
        <f>MAX(0,MIN(P167,Q167-$C167))</f>
        <v>0</v>
      </c>
      <c r="S167" s="41">
        <f>V166*(1+T$4/12)</f>
        <v>0</v>
      </c>
      <c r="T167" s="41">
        <f>MAX(0,S167-U$4)</f>
        <v>0</v>
      </c>
      <c r="U167" s="41">
        <f>Q167+T167</f>
        <v>0</v>
      </c>
      <c r="V167" s="41">
        <f>MAX(0,MIN(T167,U167-$C167))</f>
        <v>0</v>
      </c>
      <c r="W167" s="41">
        <f>Z166*(1+X$4/12)</f>
        <v>0</v>
      </c>
      <c r="X167" s="41">
        <f>MAX(0,W167-Y$4)</f>
        <v>0</v>
      </c>
      <c r="Y167" s="41">
        <f>U167+X167</f>
        <v>0</v>
      </c>
      <c r="Z167" s="41">
        <f>MAX(0,MIN(X167,Y167-$C167))</f>
        <v>0</v>
      </c>
      <c r="AA167" s="41">
        <f>AD166*(1+AB$4/12)</f>
        <v>0</v>
      </c>
      <c r="AB167" s="41">
        <f>MAX(0,AA167-AC$4)</f>
        <v>0</v>
      </c>
      <c r="AC167" s="41">
        <f>Y167+AB167</f>
        <v>0</v>
      </c>
      <c r="AD167" s="41">
        <f>MAX(0,MIN(AB167,AC167-$C167))</f>
        <v>0</v>
      </c>
      <c r="AE167" s="41">
        <f>AH166*(1+AF$4/12)</f>
        <v>0</v>
      </c>
      <c r="AF167" s="41">
        <f>MAX(0,AE167-AG$4)</f>
        <v>0</v>
      </c>
      <c r="AG167" s="41">
        <f>AC167+AF167</f>
        <v>0</v>
      </c>
      <c r="AH167" s="41">
        <f>MAX(0,MIN(AF167,AG167-$C167))</f>
        <v>0</v>
      </c>
      <c r="AI167" s="41">
        <f>AL166*(1+AJ$4/12)</f>
        <v>0</v>
      </c>
      <c r="AJ167" s="41">
        <f>MAX(0,AI167-AK$4)</f>
        <v>0</v>
      </c>
      <c r="AK167" s="41">
        <f>AG167+AJ167</f>
        <v>0</v>
      </c>
      <c r="AL167" s="41">
        <f>MAX(0,MIN(AJ167,AK167-$C167))</f>
        <v>0</v>
      </c>
      <c r="AM167" s="41">
        <f>AP166*(1+AN$4/12)</f>
        <v>0</v>
      </c>
      <c r="AN167" s="41">
        <f>MAX(0,AM167-AO$4)</f>
        <v>0</v>
      </c>
      <c r="AO167" s="41">
        <f>AK167+AN167</f>
        <v>0</v>
      </c>
      <c r="AP167" s="41">
        <f>MAX(0,MIN(AN167,AO167-$C167))</f>
        <v>0</v>
      </c>
      <c r="AQ167" s="41">
        <f>AT166*(1+AR$4/12)</f>
        <v>0</v>
      </c>
      <c r="AR167" s="41">
        <f>MAX(0,AQ167-AS$4)</f>
        <v>0</v>
      </c>
      <c r="AS167" s="41">
        <f>AO167+AR167</f>
        <v>0</v>
      </c>
      <c r="AT167" s="41">
        <f>MAX(0,MIN(AR167,AS167-$C167))</f>
        <v>0</v>
      </c>
    </row>
    <row r="168">
      <c r="A168" s="40" t="n">
        <v>162</v>
      </c>
      <c r="B168" s="40" t="str">
        <f>CHOOSE(MONTH(EDATE('4 Дългове'!$D$20,A168-1)),"януари","февруари","март","април","май","юни","юли","август","септември","октомври","ноември","декември")&amp;" "&amp;YEAR(EDATE('4 Дългове'!$D$20,A168-1))&amp;" г."</f>
        <v>април 2040 г.</v>
      </c>
      <c r="C168" s="41">
        <f>$C$4-(G168+K168+O168+S168+W168+AA168+AE168+AI168+AM168+AQ168)+(H168+L168+P168+T168+X168+AB168+AF168+AJ168+AN168+AR168)</f>
        <v>470</v>
      </c>
      <c r="D168" s="41">
        <f>(G168+K168+O168+S168+W168+AA168+AE168+AI168+AM168+AQ168)-(J167+N167+R167+V167+Z167+AD167+AH167+AL167+AP167+AT167)</f>
        <v>0</v>
      </c>
      <c r="E168" s="41">
        <f>J168+N168+R168+V168+Z168+AD168+AH168+AL168+AP168+AT168</f>
        <v>0</v>
      </c>
      <c r="F168" s="40" t="str">
        <f>IF(AND(E168&lt;0.005,E167&gt;=0.005),A168,"")</f>
        <v/>
      </c>
      <c r="G168" s="41">
        <f>J167*(1+H$4/12)</f>
        <v>0</v>
      </c>
      <c r="H168" s="41">
        <f>MAX(0,G168-I$4)</f>
        <v>0</v>
      </c>
      <c r="I168" s="41">
        <f>H168</f>
        <v>0</v>
      </c>
      <c r="J168" s="41">
        <f>MAX(0,MIN(H168,I168-$C168))</f>
        <v>0</v>
      </c>
      <c r="K168" s="41">
        <f>N167*(1+L$4/12)</f>
        <v>0</v>
      </c>
      <c r="L168" s="41">
        <f>MAX(0,K168-M$4)</f>
        <v>0</v>
      </c>
      <c r="M168" s="41">
        <f>I168+L168</f>
        <v>0</v>
      </c>
      <c r="N168" s="41">
        <f>MAX(0,MIN(L168,M168-$C168))</f>
        <v>0</v>
      </c>
      <c r="O168" s="41">
        <f>R167*(1+P$4/12)</f>
        <v>0</v>
      </c>
      <c r="P168" s="41">
        <f>MAX(0,O168-Q$4)</f>
        <v>0</v>
      </c>
      <c r="Q168" s="41">
        <f>M168+P168</f>
        <v>0</v>
      </c>
      <c r="R168" s="41">
        <f>MAX(0,MIN(P168,Q168-$C168))</f>
        <v>0</v>
      </c>
      <c r="S168" s="41">
        <f>V167*(1+T$4/12)</f>
        <v>0</v>
      </c>
      <c r="T168" s="41">
        <f>MAX(0,S168-U$4)</f>
        <v>0</v>
      </c>
      <c r="U168" s="41">
        <f>Q168+T168</f>
        <v>0</v>
      </c>
      <c r="V168" s="41">
        <f>MAX(0,MIN(T168,U168-$C168))</f>
        <v>0</v>
      </c>
      <c r="W168" s="41">
        <f>Z167*(1+X$4/12)</f>
        <v>0</v>
      </c>
      <c r="X168" s="41">
        <f>MAX(0,W168-Y$4)</f>
        <v>0</v>
      </c>
      <c r="Y168" s="41">
        <f>U168+X168</f>
        <v>0</v>
      </c>
      <c r="Z168" s="41">
        <f>MAX(0,MIN(X168,Y168-$C168))</f>
        <v>0</v>
      </c>
      <c r="AA168" s="41">
        <f>AD167*(1+AB$4/12)</f>
        <v>0</v>
      </c>
      <c r="AB168" s="41">
        <f>MAX(0,AA168-AC$4)</f>
        <v>0</v>
      </c>
      <c r="AC168" s="41">
        <f>Y168+AB168</f>
        <v>0</v>
      </c>
      <c r="AD168" s="41">
        <f>MAX(0,MIN(AB168,AC168-$C168))</f>
        <v>0</v>
      </c>
      <c r="AE168" s="41">
        <f>AH167*(1+AF$4/12)</f>
        <v>0</v>
      </c>
      <c r="AF168" s="41">
        <f>MAX(0,AE168-AG$4)</f>
        <v>0</v>
      </c>
      <c r="AG168" s="41">
        <f>AC168+AF168</f>
        <v>0</v>
      </c>
      <c r="AH168" s="41">
        <f>MAX(0,MIN(AF168,AG168-$C168))</f>
        <v>0</v>
      </c>
      <c r="AI168" s="41">
        <f>AL167*(1+AJ$4/12)</f>
        <v>0</v>
      </c>
      <c r="AJ168" s="41">
        <f>MAX(0,AI168-AK$4)</f>
        <v>0</v>
      </c>
      <c r="AK168" s="41">
        <f>AG168+AJ168</f>
        <v>0</v>
      </c>
      <c r="AL168" s="41">
        <f>MAX(0,MIN(AJ168,AK168-$C168))</f>
        <v>0</v>
      </c>
      <c r="AM168" s="41">
        <f>AP167*(1+AN$4/12)</f>
        <v>0</v>
      </c>
      <c r="AN168" s="41">
        <f>MAX(0,AM168-AO$4)</f>
        <v>0</v>
      </c>
      <c r="AO168" s="41">
        <f>AK168+AN168</f>
        <v>0</v>
      </c>
      <c r="AP168" s="41">
        <f>MAX(0,MIN(AN168,AO168-$C168))</f>
        <v>0</v>
      </c>
      <c r="AQ168" s="41">
        <f>AT167*(1+AR$4/12)</f>
        <v>0</v>
      </c>
      <c r="AR168" s="41">
        <f>MAX(0,AQ168-AS$4)</f>
        <v>0</v>
      </c>
      <c r="AS168" s="41">
        <f>AO168+AR168</f>
        <v>0</v>
      </c>
      <c r="AT168" s="41">
        <f>MAX(0,MIN(AR168,AS168-$C168))</f>
        <v>0</v>
      </c>
    </row>
    <row r="169">
      <c r="A169" s="40" t="n">
        <v>163</v>
      </c>
      <c r="B169" s="40" t="str">
        <f>CHOOSE(MONTH(EDATE('4 Дългове'!$D$20,A169-1)),"януари","февруари","март","април","май","юни","юли","август","септември","октомври","ноември","декември")&amp;" "&amp;YEAR(EDATE('4 Дългове'!$D$20,A169-1))&amp;" г."</f>
        <v>май 2040 г.</v>
      </c>
      <c r="C169" s="41">
        <f>$C$4-(G169+K169+O169+S169+W169+AA169+AE169+AI169+AM169+AQ169)+(H169+L169+P169+T169+X169+AB169+AF169+AJ169+AN169+AR169)</f>
        <v>470</v>
      </c>
      <c r="D169" s="41">
        <f>(G169+K169+O169+S169+W169+AA169+AE169+AI169+AM169+AQ169)-(J168+N168+R168+V168+Z168+AD168+AH168+AL168+AP168+AT168)</f>
        <v>0</v>
      </c>
      <c r="E169" s="41">
        <f>J169+N169+R169+V169+Z169+AD169+AH169+AL169+AP169+AT169</f>
        <v>0</v>
      </c>
      <c r="F169" s="40" t="str">
        <f>IF(AND(E169&lt;0.005,E168&gt;=0.005),A169,"")</f>
        <v/>
      </c>
      <c r="G169" s="41">
        <f>J168*(1+H$4/12)</f>
        <v>0</v>
      </c>
      <c r="H169" s="41">
        <f>MAX(0,G169-I$4)</f>
        <v>0</v>
      </c>
      <c r="I169" s="41">
        <f>H169</f>
        <v>0</v>
      </c>
      <c r="J169" s="41">
        <f>MAX(0,MIN(H169,I169-$C169))</f>
        <v>0</v>
      </c>
      <c r="K169" s="41">
        <f>N168*(1+L$4/12)</f>
        <v>0</v>
      </c>
      <c r="L169" s="41">
        <f>MAX(0,K169-M$4)</f>
        <v>0</v>
      </c>
      <c r="M169" s="41">
        <f>I169+L169</f>
        <v>0</v>
      </c>
      <c r="N169" s="41">
        <f>MAX(0,MIN(L169,M169-$C169))</f>
        <v>0</v>
      </c>
      <c r="O169" s="41">
        <f>R168*(1+P$4/12)</f>
        <v>0</v>
      </c>
      <c r="P169" s="41">
        <f>MAX(0,O169-Q$4)</f>
        <v>0</v>
      </c>
      <c r="Q169" s="41">
        <f>M169+P169</f>
        <v>0</v>
      </c>
      <c r="R169" s="41">
        <f>MAX(0,MIN(P169,Q169-$C169))</f>
        <v>0</v>
      </c>
      <c r="S169" s="41">
        <f>V168*(1+T$4/12)</f>
        <v>0</v>
      </c>
      <c r="T169" s="41">
        <f>MAX(0,S169-U$4)</f>
        <v>0</v>
      </c>
      <c r="U169" s="41">
        <f>Q169+T169</f>
        <v>0</v>
      </c>
      <c r="V169" s="41">
        <f>MAX(0,MIN(T169,U169-$C169))</f>
        <v>0</v>
      </c>
      <c r="W169" s="41">
        <f>Z168*(1+X$4/12)</f>
        <v>0</v>
      </c>
      <c r="X169" s="41">
        <f>MAX(0,W169-Y$4)</f>
        <v>0</v>
      </c>
      <c r="Y169" s="41">
        <f>U169+X169</f>
        <v>0</v>
      </c>
      <c r="Z169" s="41">
        <f>MAX(0,MIN(X169,Y169-$C169))</f>
        <v>0</v>
      </c>
      <c r="AA169" s="41">
        <f>AD168*(1+AB$4/12)</f>
        <v>0</v>
      </c>
      <c r="AB169" s="41">
        <f>MAX(0,AA169-AC$4)</f>
        <v>0</v>
      </c>
      <c r="AC169" s="41">
        <f>Y169+AB169</f>
        <v>0</v>
      </c>
      <c r="AD169" s="41">
        <f>MAX(0,MIN(AB169,AC169-$C169))</f>
        <v>0</v>
      </c>
      <c r="AE169" s="41">
        <f>AH168*(1+AF$4/12)</f>
        <v>0</v>
      </c>
      <c r="AF169" s="41">
        <f>MAX(0,AE169-AG$4)</f>
        <v>0</v>
      </c>
      <c r="AG169" s="41">
        <f>AC169+AF169</f>
        <v>0</v>
      </c>
      <c r="AH169" s="41">
        <f>MAX(0,MIN(AF169,AG169-$C169))</f>
        <v>0</v>
      </c>
      <c r="AI169" s="41">
        <f>AL168*(1+AJ$4/12)</f>
        <v>0</v>
      </c>
      <c r="AJ169" s="41">
        <f>MAX(0,AI169-AK$4)</f>
        <v>0</v>
      </c>
      <c r="AK169" s="41">
        <f>AG169+AJ169</f>
        <v>0</v>
      </c>
      <c r="AL169" s="41">
        <f>MAX(0,MIN(AJ169,AK169-$C169))</f>
        <v>0</v>
      </c>
      <c r="AM169" s="41">
        <f>AP168*(1+AN$4/12)</f>
        <v>0</v>
      </c>
      <c r="AN169" s="41">
        <f>MAX(0,AM169-AO$4)</f>
        <v>0</v>
      </c>
      <c r="AO169" s="41">
        <f>AK169+AN169</f>
        <v>0</v>
      </c>
      <c r="AP169" s="41">
        <f>MAX(0,MIN(AN169,AO169-$C169))</f>
        <v>0</v>
      </c>
      <c r="AQ169" s="41">
        <f>AT168*(1+AR$4/12)</f>
        <v>0</v>
      </c>
      <c r="AR169" s="41">
        <f>MAX(0,AQ169-AS$4)</f>
        <v>0</v>
      </c>
      <c r="AS169" s="41">
        <f>AO169+AR169</f>
        <v>0</v>
      </c>
      <c r="AT169" s="41">
        <f>MAX(0,MIN(AR169,AS169-$C169))</f>
        <v>0</v>
      </c>
    </row>
    <row r="170">
      <c r="A170" s="40" t="n">
        <v>164</v>
      </c>
      <c r="B170" s="40" t="str">
        <f>CHOOSE(MONTH(EDATE('4 Дългове'!$D$20,A170-1)),"януари","февруари","март","април","май","юни","юли","август","септември","октомври","ноември","декември")&amp;" "&amp;YEAR(EDATE('4 Дългове'!$D$20,A170-1))&amp;" г."</f>
        <v>юни 2040 г.</v>
      </c>
      <c r="C170" s="41">
        <f>$C$4-(G170+K170+O170+S170+W170+AA170+AE170+AI170+AM170+AQ170)+(H170+L170+P170+T170+X170+AB170+AF170+AJ170+AN170+AR170)</f>
        <v>470</v>
      </c>
      <c r="D170" s="41">
        <f>(G170+K170+O170+S170+W170+AA170+AE170+AI170+AM170+AQ170)-(J169+N169+R169+V169+Z169+AD169+AH169+AL169+AP169+AT169)</f>
        <v>0</v>
      </c>
      <c r="E170" s="41">
        <f>J170+N170+R170+V170+Z170+AD170+AH170+AL170+AP170+AT170</f>
        <v>0</v>
      </c>
      <c r="F170" s="40" t="str">
        <f>IF(AND(E170&lt;0.005,E169&gt;=0.005),A170,"")</f>
        <v/>
      </c>
      <c r="G170" s="41">
        <f>J169*(1+H$4/12)</f>
        <v>0</v>
      </c>
      <c r="H170" s="41">
        <f>MAX(0,G170-I$4)</f>
        <v>0</v>
      </c>
      <c r="I170" s="41">
        <f>H170</f>
        <v>0</v>
      </c>
      <c r="J170" s="41">
        <f>MAX(0,MIN(H170,I170-$C170))</f>
        <v>0</v>
      </c>
      <c r="K170" s="41">
        <f>N169*(1+L$4/12)</f>
        <v>0</v>
      </c>
      <c r="L170" s="41">
        <f>MAX(0,K170-M$4)</f>
        <v>0</v>
      </c>
      <c r="M170" s="41">
        <f>I170+L170</f>
        <v>0</v>
      </c>
      <c r="N170" s="41">
        <f>MAX(0,MIN(L170,M170-$C170))</f>
        <v>0</v>
      </c>
      <c r="O170" s="41">
        <f>R169*(1+P$4/12)</f>
        <v>0</v>
      </c>
      <c r="P170" s="41">
        <f>MAX(0,O170-Q$4)</f>
        <v>0</v>
      </c>
      <c r="Q170" s="41">
        <f>M170+P170</f>
        <v>0</v>
      </c>
      <c r="R170" s="41">
        <f>MAX(0,MIN(P170,Q170-$C170))</f>
        <v>0</v>
      </c>
      <c r="S170" s="41">
        <f>V169*(1+T$4/12)</f>
        <v>0</v>
      </c>
      <c r="T170" s="41">
        <f>MAX(0,S170-U$4)</f>
        <v>0</v>
      </c>
      <c r="U170" s="41">
        <f>Q170+T170</f>
        <v>0</v>
      </c>
      <c r="V170" s="41">
        <f>MAX(0,MIN(T170,U170-$C170))</f>
        <v>0</v>
      </c>
      <c r="W170" s="41">
        <f>Z169*(1+X$4/12)</f>
        <v>0</v>
      </c>
      <c r="X170" s="41">
        <f>MAX(0,W170-Y$4)</f>
        <v>0</v>
      </c>
      <c r="Y170" s="41">
        <f>U170+X170</f>
        <v>0</v>
      </c>
      <c r="Z170" s="41">
        <f>MAX(0,MIN(X170,Y170-$C170))</f>
        <v>0</v>
      </c>
      <c r="AA170" s="41">
        <f>AD169*(1+AB$4/12)</f>
        <v>0</v>
      </c>
      <c r="AB170" s="41">
        <f>MAX(0,AA170-AC$4)</f>
        <v>0</v>
      </c>
      <c r="AC170" s="41">
        <f>Y170+AB170</f>
        <v>0</v>
      </c>
      <c r="AD170" s="41">
        <f>MAX(0,MIN(AB170,AC170-$C170))</f>
        <v>0</v>
      </c>
      <c r="AE170" s="41">
        <f>AH169*(1+AF$4/12)</f>
        <v>0</v>
      </c>
      <c r="AF170" s="41">
        <f>MAX(0,AE170-AG$4)</f>
        <v>0</v>
      </c>
      <c r="AG170" s="41">
        <f>AC170+AF170</f>
        <v>0</v>
      </c>
      <c r="AH170" s="41">
        <f>MAX(0,MIN(AF170,AG170-$C170))</f>
        <v>0</v>
      </c>
      <c r="AI170" s="41">
        <f>AL169*(1+AJ$4/12)</f>
        <v>0</v>
      </c>
      <c r="AJ170" s="41">
        <f>MAX(0,AI170-AK$4)</f>
        <v>0</v>
      </c>
      <c r="AK170" s="41">
        <f>AG170+AJ170</f>
        <v>0</v>
      </c>
      <c r="AL170" s="41">
        <f>MAX(0,MIN(AJ170,AK170-$C170))</f>
        <v>0</v>
      </c>
      <c r="AM170" s="41">
        <f>AP169*(1+AN$4/12)</f>
        <v>0</v>
      </c>
      <c r="AN170" s="41">
        <f>MAX(0,AM170-AO$4)</f>
        <v>0</v>
      </c>
      <c r="AO170" s="41">
        <f>AK170+AN170</f>
        <v>0</v>
      </c>
      <c r="AP170" s="41">
        <f>MAX(0,MIN(AN170,AO170-$C170))</f>
        <v>0</v>
      </c>
      <c r="AQ170" s="41">
        <f>AT169*(1+AR$4/12)</f>
        <v>0</v>
      </c>
      <c r="AR170" s="41">
        <f>MAX(0,AQ170-AS$4)</f>
        <v>0</v>
      </c>
      <c r="AS170" s="41">
        <f>AO170+AR170</f>
        <v>0</v>
      </c>
      <c r="AT170" s="41">
        <f>MAX(0,MIN(AR170,AS170-$C170))</f>
        <v>0</v>
      </c>
    </row>
    <row r="171">
      <c r="A171" s="40" t="n">
        <v>165</v>
      </c>
      <c r="B171" s="40" t="str">
        <f>CHOOSE(MONTH(EDATE('4 Дългове'!$D$20,A171-1)),"януари","февруари","март","април","май","юни","юли","август","септември","октомври","ноември","декември")&amp;" "&amp;YEAR(EDATE('4 Дългове'!$D$20,A171-1))&amp;" г."</f>
        <v>юли 2040 г.</v>
      </c>
      <c r="C171" s="41">
        <f>$C$4-(G171+K171+O171+S171+W171+AA171+AE171+AI171+AM171+AQ171)+(H171+L171+P171+T171+X171+AB171+AF171+AJ171+AN171+AR171)</f>
        <v>470</v>
      </c>
      <c r="D171" s="41">
        <f>(G171+K171+O171+S171+W171+AA171+AE171+AI171+AM171+AQ171)-(J170+N170+R170+V170+Z170+AD170+AH170+AL170+AP170+AT170)</f>
        <v>0</v>
      </c>
      <c r="E171" s="41">
        <f>J171+N171+R171+V171+Z171+AD171+AH171+AL171+AP171+AT171</f>
        <v>0</v>
      </c>
      <c r="F171" s="40" t="str">
        <f>IF(AND(E171&lt;0.005,E170&gt;=0.005),A171,"")</f>
        <v/>
      </c>
      <c r="G171" s="41">
        <f>J170*(1+H$4/12)</f>
        <v>0</v>
      </c>
      <c r="H171" s="41">
        <f>MAX(0,G171-I$4)</f>
        <v>0</v>
      </c>
      <c r="I171" s="41">
        <f>H171</f>
        <v>0</v>
      </c>
      <c r="J171" s="41">
        <f>MAX(0,MIN(H171,I171-$C171))</f>
        <v>0</v>
      </c>
      <c r="K171" s="41">
        <f>N170*(1+L$4/12)</f>
        <v>0</v>
      </c>
      <c r="L171" s="41">
        <f>MAX(0,K171-M$4)</f>
        <v>0</v>
      </c>
      <c r="M171" s="41">
        <f>I171+L171</f>
        <v>0</v>
      </c>
      <c r="N171" s="41">
        <f>MAX(0,MIN(L171,M171-$C171))</f>
        <v>0</v>
      </c>
      <c r="O171" s="41">
        <f>R170*(1+P$4/12)</f>
        <v>0</v>
      </c>
      <c r="P171" s="41">
        <f>MAX(0,O171-Q$4)</f>
        <v>0</v>
      </c>
      <c r="Q171" s="41">
        <f>M171+P171</f>
        <v>0</v>
      </c>
      <c r="R171" s="41">
        <f>MAX(0,MIN(P171,Q171-$C171))</f>
        <v>0</v>
      </c>
      <c r="S171" s="41">
        <f>V170*(1+T$4/12)</f>
        <v>0</v>
      </c>
      <c r="T171" s="41">
        <f>MAX(0,S171-U$4)</f>
        <v>0</v>
      </c>
      <c r="U171" s="41">
        <f>Q171+T171</f>
        <v>0</v>
      </c>
      <c r="V171" s="41">
        <f>MAX(0,MIN(T171,U171-$C171))</f>
        <v>0</v>
      </c>
      <c r="W171" s="41">
        <f>Z170*(1+X$4/12)</f>
        <v>0</v>
      </c>
      <c r="X171" s="41">
        <f>MAX(0,W171-Y$4)</f>
        <v>0</v>
      </c>
      <c r="Y171" s="41">
        <f>U171+X171</f>
        <v>0</v>
      </c>
      <c r="Z171" s="41">
        <f>MAX(0,MIN(X171,Y171-$C171))</f>
        <v>0</v>
      </c>
      <c r="AA171" s="41">
        <f>AD170*(1+AB$4/12)</f>
        <v>0</v>
      </c>
      <c r="AB171" s="41">
        <f>MAX(0,AA171-AC$4)</f>
        <v>0</v>
      </c>
      <c r="AC171" s="41">
        <f>Y171+AB171</f>
        <v>0</v>
      </c>
      <c r="AD171" s="41">
        <f>MAX(0,MIN(AB171,AC171-$C171))</f>
        <v>0</v>
      </c>
      <c r="AE171" s="41">
        <f>AH170*(1+AF$4/12)</f>
        <v>0</v>
      </c>
      <c r="AF171" s="41">
        <f>MAX(0,AE171-AG$4)</f>
        <v>0</v>
      </c>
      <c r="AG171" s="41">
        <f>AC171+AF171</f>
        <v>0</v>
      </c>
      <c r="AH171" s="41">
        <f>MAX(0,MIN(AF171,AG171-$C171))</f>
        <v>0</v>
      </c>
      <c r="AI171" s="41">
        <f>AL170*(1+AJ$4/12)</f>
        <v>0</v>
      </c>
      <c r="AJ171" s="41">
        <f>MAX(0,AI171-AK$4)</f>
        <v>0</v>
      </c>
      <c r="AK171" s="41">
        <f>AG171+AJ171</f>
        <v>0</v>
      </c>
      <c r="AL171" s="41">
        <f>MAX(0,MIN(AJ171,AK171-$C171))</f>
        <v>0</v>
      </c>
      <c r="AM171" s="41">
        <f>AP170*(1+AN$4/12)</f>
        <v>0</v>
      </c>
      <c r="AN171" s="41">
        <f>MAX(0,AM171-AO$4)</f>
        <v>0</v>
      </c>
      <c r="AO171" s="41">
        <f>AK171+AN171</f>
        <v>0</v>
      </c>
      <c r="AP171" s="41">
        <f>MAX(0,MIN(AN171,AO171-$C171))</f>
        <v>0</v>
      </c>
      <c r="AQ171" s="41">
        <f>AT170*(1+AR$4/12)</f>
        <v>0</v>
      </c>
      <c r="AR171" s="41">
        <f>MAX(0,AQ171-AS$4)</f>
        <v>0</v>
      </c>
      <c r="AS171" s="41">
        <f>AO171+AR171</f>
        <v>0</v>
      </c>
      <c r="AT171" s="41">
        <f>MAX(0,MIN(AR171,AS171-$C171))</f>
        <v>0</v>
      </c>
    </row>
    <row r="172">
      <c r="A172" s="40" t="n">
        <v>166</v>
      </c>
      <c r="B172" s="40" t="str">
        <f>CHOOSE(MONTH(EDATE('4 Дългове'!$D$20,A172-1)),"януари","февруари","март","април","май","юни","юли","август","септември","октомври","ноември","декември")&amp;" "&amp;YEAR(EDATE('4 Дългове'!$D$20,A172-1))&amp;" г."</f>
        <v>август 2040 г.</v>
      </c>
      <c r="C172" s="41">
        <f>$C$4-(G172+K172+O172+S172+W172+AA172+AE172+AI172+AM172+AQ172)+(H172+L172+P172+T172+X172+AB172+AF172+AJ172+AN172+AR172)</f>
        <v>470</v>
      </c>
      <c r="D172" s="41">
        <f>(G172+K172+O172+S172+W172+AA172+AE172+AI172+AM172+AQ172)-(J171+N171+R171+V171+Z171+AD171+AH171+AL171+AP171+AT171)</f>
        <v>0</v>
      </c>
      <c r="E172" s="41">
        <f>J172+N172+R172+V172+Z172+AD172+AH172+AL172+AP172+AT172</f>
        <v>0</v>
      </c>
      <c r="F172" s="40" t="str">
        <f>IF(AND(E172&lt;0.005,E171&gt;=0.005),A172,"")</f>
        <v/>
      </c>
      <c r="G172" s="41">
        <f>J171*(1+H$4/12)</f>
        <v>0</v>
      </c>
      <c r="H172" s="41">
        <f>MAX(0,G172-I$4)</f>
        <v>0</v>
      </c>
      <c r="I172" s="41">
        <f>H172</f>
        <v>0</v>
      </c>
      <c r="J172" s="41">
        <f>MAX(0,MIN(H172,I172-$C172))</f>
        <v>0</v>
      </c>
      <c r="K172" s="41">
        <f>N171*(1+L$4/12)</f>
        <v>0</v>
      </c>
      <c r="L172" s="41">
        <f>MAX(0,K172-M$4)</f>
        <v>0</v>
      </c>
      <c r="M172" s="41">
        <f>I172+L172</f>
        <v>0</v>
      </c>
      <c r="N172" s="41">
        <f>MAX(0,MIN(L172,M172-$C172))</f>
        <v>0</v>
      </c>
      <c r="O172" s="41">
        <f>R171*(1+P$4/12)</f>
        <v>0</v>
      </c>
      <c r="P172" s="41">
        <f>MAX(0,O172-Q$4)</f>
        <v>0</v>
      </c>
      <c r="Q172" s="41">
        <f>M172+P172</f>
        <v>0</v>
      </c>
      <c r="R172" s="41">
        <f>MAX(0,MIN(P172,Q172-$C172))</f>
        <v>0</v>
      </c>
      <c r="S172" s="41">
        <f>V171*(1+T$4/12)</f>
        <v>0</v>
      </c>
      <c r="T172" s="41">
        <f>MAX(0,S172-U$4)</f>
        <v>0</v>
      </c>
      <c r="U172" s="41">
        <f>Q172+T172</f>
        <v>0</v>
      </c>
      <c r="V172" s="41">
        <f>MAX(0,MIN(T172,U172-$C172))</f>
        <v>0</v>
      </c>
      <c r="W172" s="41">
        <f>Z171*(1+X$4/12)</f>
        <v>0</v>
      </c>
      <c r="X172" s="41">
        <f>MAX(0,W172-Y$4)</f>
        <v>0</v>
      </c>
      <c r="Y172" s="41">
        <f>U172+X172</f>
        <v>0</v>
      </c>
      <c r="Z172" s="41">
        <f>MAX(0,MIN(X172,Y172-$C172))</f>
        <v>0</v>
      </c>
      <c r="AA172" s="41">
        <f>AD171*(1+AB$4/12)</f>
        <v>0</v>
      </c>
      <c r="AB172" s="41">
        <f>MAX(0,AA172-AC$4)</f>
        <v>0</v>
      </c>
      <c r="AC172" s="41">
        <f>Y172+AB172</f>
        <v>0</v>
      </c>
      <c r="AD172" s="41">
        <f>MAX(0,MIN(AB172,AC172-$C172))</f>
        <v>0</v>
      </c>
      <c r="AE172" s="41">
        <f>AH171*(1+AF$4/12)</f>
        <v>0</v>
      </c>
      <c r="AF172" s="41">
        <f>MAX(0,AE172-AG$4)</f>
        <v>0</v>
      </c>
      <c r="AG172" s="41">
        <f>AC172+AF172</f>
        <v>0</v>
      </c>
      <c r="AH172" s="41">
        <f>MAX(0,MIN(AF172,AG172-$C172))</f>
        <v>0</v>
      </c>
      <c r="AI172" s="41">
        <f>AL171*(1+AJ$4/12)</f>
        <v>0</v>
      </c>
      <c r="AJ172" s="41">
        <f>MAX(0,AI172-AK$4)</f>
        <v>0</v>
      </c>
      <c r="AK172" s="41">
        <f>AG172+AJ172</f>
        <v>0</v>
      </c>
      <c r="AL172" s="41">
        <f>MAX(0,MIN(AJ172,AK172-$C172))</f>
        <v>0</v>
      </c>
      <c r="AM172" s="41">
        <f>AP171*(1+AN$4/12)</f>
        <v>0</v>
      </c>
      <c r="AN172" s="41">
        <f>MAX(0,AM172-AO$4)</f>
        <v>0</v>
      </c>
      <c r="AO172" s="41">
        <f>AK172+AN172</f>
        <v>0</v>
      </c>
      <c r="AP172" s="41">
        <f>MAX(0,MIN(AN172,AO172-$C172))</f>
        <v>0</v>
      </c>
      <c r="AQ172" s="41">
        <f>AT171*(1+AR$4/12)</f>
        <v>0</v>
      </c>
      <c r="AR172" s="41">
        <f>MAX(0,AQ172-AS$4)</f>
        <v>0</v>
      </c>
      <c r="AS172" s="41">
        <f>AO172+AR172</f>
        <v>0</v>
      </c>
      <c r="AT172" s="41">
        <f>MAX(0,MIN(AR172,AS172-$C172))</f>
        <v>0</v>
      </c>
    </row>
    <row r="173">
      <c r="A173" s="40" t="n">
        <v>167</v>
      </c>
      <c r="B173" s="40" t="str">
        <f>CHOOSE(MONTH(EDATE('4 Дългове'!$D$20,A173-1)),"януари","февруари","март","април","май","юни","юли","август","септември","октомври","ноември","декември")&amp;" "&amp;YEAR(EDATE('4 Дългове'!$D$20,A173-1))&amp;" г."</f>
        <v>септември 2040 г.</v>
      </c>
      <c r="C173" s="41">
        <f>$C$4-(G173+K173+O173+S173+W173+AA173+AE173+AI173+AM173+AQ173)+(H173+L173+P173+T173+X173+AB173+AF173+AJ173+AN173+AR173)</f>
        <v>470</v>
      </c>
      <c r="D173" s="41">
        <f>(G173+K173+O173+S173+W173+AA173+AE173+AI173+AM173+AQ173)-(J172+N172+R172+V172+Z172+AD172+AH172+AL172+AP172+AT172)</f>
        <v>0</v>
      </c>
      <c r="E173" s="41">
        <f>J173+N173+R173+V173+Z173+AD173+AH173+AL173+AP173+AT173</f>
        <v>0</v>
      </c>
      <c r="F173" s="40" t="str">
        <f>IF(AND(E173&lt;0.005,E172&gt;=0.005),A173,"")</f>
        <v/>
      </c>
      <c r="G173" s="41">
        <f>J172*(1+H$4/12)</f>
        <v>0</v>
      </c>
      <c r="H173" s="41">
        <f>MAX(0,G173-I$4)</f>
        <v>0</v>
      </c>
      <c r="I173" s="41">
        <f>H173</f>
        <v>0</v>
      </c>
      <c r="J173" s="41">
        <f>MAX(0,MIN(H173,I173-$C173))</f>
        <v>0</v>
      </c>
      <c r="K173" s="41">
        <f>N172*(1+L$4/12)</f>
        <v>0</v>
      </c>
      <c r="L173" s="41">
        <f>MAX(0,K173-M$4)</f>
        <v>0</v>
      </c>
      <c r="M173" s="41">
        <f>I173+L173</f>
        <v>0</v>
      </c>
      <c r="N173" s="41">
        <f>MAX(0,MIN(L173,M173-$C173))</f>
        <v>0</v>
      </c>
      <c r="O173" s="41">
        <f>R172*(1+P$4/12)</f>
        <v>0</v>
      </c>
      <c r="P173" s="41">
        <f>MAX(0,O173-Q$4)</f>
        <v>0</v>
      </c>
      <c r="Q173" s="41">
        <f>M173+P173</f>
        <v>0</v>
      </c>
      <c r="R173" s="41">
        <f>MAX(0,MIN(P173,Q173-$C173))</f>
        <v>0</v>
      </c>
      <c r="S173" s="41">
        <f>V172*(1+T$4/12)</f>
        <v>0</v>
      </c>
      <c r="T173" s="41">
        <f>MAX(0,S173-U$4)</f>
        <v>0</v>
      </c>
      <c r="U173" s="41">
        <f>Q173+T173</f>
        <v>0</v>
      </c>
      <c r="V173" s="41">
        <f>MAX(0,MIN(T173,U173-$C173))</f>
        <v>0</v>
      </c>
      <c r="W173" s="41">
        <f>Z172*(1+X$4/12)</f>
        <v>0</v>
      </c>
      <c r="X173" s="41">
        <f>MAX(0,W173-Y$4)</f>
        <v>0</v>
      </c>
      <c r="Y173" s="41">
        <f>U173+X173</f>
        <v>0</v>
      </c>
      <c r="Z173" s="41">
        <f>MAX(0,MIN(X173,Y173-$C173))</f>
        <v>0</v>
      </c>
      <c r="AA173" s="41">
        <f>AD172*(1+AB$4/12)</f>
        <v>0</v>
      </c>
      <c r="AB173" s="41">
        <f>MAX(0,AA173-AC$4)</f>
        <v>0</v>
      </c>
      <c r="AC173" s="41">
        <f>Y173+AB173</f>
        <v>0</v>
      </c>
      <c r="AD173" s="41">
        <f>MAX(0,MIN(AB173,AC173-$C173))</f>
        <v>0</v>
      </c>
      <c r="AE173" s="41">
        <f>AH172*(1+AF$4/12)</f>
        <v>0</v>
      </c>
      <c r="AF173" s="41">
        <f>MAX(0,AE173-AG$4)</f>
        <v>0</v>
      </c>
      <c r="AG173" s="41">
        <f>AC173+AF173</f>
        <v>0</v>
      </c>
      <c r="AH173" s="41">
        <f>MAX(0,MIN(AF173,AG173-$C173))</f>
        <v>0</v>
      </c>
      <c r="AI173" s="41">
        <f>AL172*(1+AJ$4/12)</f>
        <v>0</v>
      </c>
      <c r="AJ173" s="41">
        <f>MAX(0,AI173-AK$4)</f>
        <v>0</v>
      </c>
      <c r="AK173" s="41">
        <f>AG173+AJ173</f>
        <v>0</v>
      </c>
      <c r="AL173" s="41">
        <f>MAX(0,MIN(AJ173,AK173-$C173))</f>
        <v>0</v>
      </c>
      <c r="AM173" s="41">
        <f>AP172*(1+AN$4/12)</f>
        <v>0</v>
      </c>
      <c r="AN173" s="41">
        <f>MAX(0,AM173-AO$4)</f>
        <v>0</v>
      </c>
      <c r="AO173" s="41">
        <f>AK173+AN173</f>
        <v>0</v>
      </c>
      <c r="AP173" s="41">
        <f>MAX(0,MIN(AN173,AO173-$C173))</f>
        <v>0</v>
      </c>
      <c r="AQ173" s="41">
        <f>AT172*(1+AR$4/12)</f>
        <v>0</v>
      </c>
      <c r="AR173" s="41">
        <f>MAX(0,AQ173-AS$4)</f>
        <v>0</v>
      </c>
      <c r="AS173" s="41">
        <f>AO173+AR173</f>
        <v>0</v>
      </c>
      <c r="AT173" s="41">
        <f>MAX(0,MIN(AR173,AS173-$C173))</f>
        <v>0</v>
      </c>
    </row>
    <row r="174">
      <c r="A174" s="40" t="n">
        <v>168</v>
      </c>
      <c r="B174" s="40" t="str">
        <f>CHOOSE(MONTH(EDATE('4 Дългове'!$D$20,A174-1)),"януари","февруари","март","април","май","юни","юли","август","септември","октомври","ноември","декември")&amp;" "&amp;YEAR(EDATE('4 Дългове'!$D$20,A174-1))&amp;" г."</f>
        <v>октомври 2040 г.</v>
      </c>
      <c r="C174" s="41">
        <f>$C$4-(G174+K174+O174+S174+W174+AA174+AE174+AI174+AM174+AQ174)+(H174+L174+P174+T174+X174+AB174+AF174+AJ174+AN174+AR174)</f>
        <v>470</v>
      </c>
      <c r="D174" s="41">
        <f>(G174+K174+O174+S174+W174+AA174+AE174+AI174+AM174+AQ174)-(J173+N173+R173+V173+Z173+AD173+AH173+AL173+AP173+AT173)</f>
        <v>0</v>
      </c>
      <c r="E174" s="41">
        <f>J174+N174+R174+V174+Z174+AD174+AH174+AL174+AP174+AT174</f>
        <v>0</v>
      </c>
      <c r="F174" s="40" t="str">
        <f>IF(AND(E174&lt;0.005,E173&gt;=0.005),A174,"")</f>
        <v/>
      </c>
      <c r="G174" s="41">
        <f>J173*(1+H$4/12)</f>
        <v>0</v>
      </c>
      <c r="H174" s="41">
        <f>MAX(0,G174-I$4)</f>
        <v>0</v>
      </c>
      <c r="I174" s="41">
        <f>H174</f>
        <v>0</v>
      </c>
      <c r="J174" s="41">
        <f>MAX(0,MIN(H174,I174-$C174))</f>
        <v>0</v>
      </c>
      <c r="K174" s="41">
        <f>N173*(1+L$4/12)</f>
        <v>0</v>
      </c>
      <c r="L174" s="41">
        <f>MAX(0,K174-M$4)</f>
        <v>0</v>
      </c>
      <c r="M174" s="41">
        <f>I174+L174</f>
        <v>0</v>
      </c>
      <c r="N174" s="41">
        <f>MAX(0,MIN(L174,M174-$C174))</f>
        <v>0</v>
      </c>
      <c r="O174" s="41">
        <f>R173*(1+P$4/12)</f>
        <v>0</v>
      </c>
      <c r="P174" s="41">
        <f>MAX(0,O174-Q$4)</f>
        <v>0</v>
      </c>
      <c r="Q174" s="41">
        <f>M174+P174</f>
        <v>0</v>
      </c>
      <c r="R174" s="41">
        <f>MAX(0,MIN(P174,Q174-$C174))</f>
        <v>0</v>
      </c>
      <c r="S174" s="41">
        <f>V173*(1+T$4/12)</f>
        <v>0</v>
      </c>
      <c r="T174" s="41">
        <f>MAX(0,S174-U$4)</f>
        <v>0</v>
      </c>
      <c r="U174" s="41">
        <f>Q174+T174</f>
        <v>0</v>
      </c>
      <c r="V174" s="41">
        <f>MAX(0,MIN(T174,U174-$C174))</f>
        <v>0</v>
      </c>
      <c r="W174" s="41">
        <f>Z173*(1+X$4/12)</f>
        <v>0</v>
      </c>
      <c r="X174" s="41">
        <f>MAX(0,W174-Y$4)</f>
        <v>0</v>
      </c>
      <c r="Y174" s="41">
        <f>U174+X174</f>
        <v>0</v>
      </c>
      <c r="Z174" s="41">
        <f>MAX(0,MIN(X174,Y174-$C174))</f>
        <v>0</v>
      </c>
      <c r="AA174" s="41">
        <f>AD173*(1+AB$4/12)</f>
        <v>0</v>
      </c>
      <c r="AB174" s="41">
        <f>MAX(0,AA174-AC$4)</f>
        <v>0</v>
      </c>
      <c r="AC174" s="41">
        <f>Y174+AB174</f>
        <v>0</v>
      </c>
      <c r="AD174" s="41">
        <f>MAX(0,MIN(AB174,AC174-$C174))</f>
        <v>0</v>
      </c>
      <c r="AE174" s="41">
        <f>AH173*(1+AF$4/12)</f>
        <v>0</v>
      </c>
      <c r="AF174" s="41">
        <f>MAX(0,AE174-AG$4)</f>
        <v>0</v>
      </c>
      <c r="AG174" s="41">
        <f>AC174+AF174</f>
        <v>0</v>
      </c>
      <c r="AH174" s="41">
        <f>MAX(0,MIN(AF174,AG174-$C174))</f>
        <v>0</v>
      </c>
      <c r="AI174" s="41">
        <f>AL173*(1+AJ$4/12)</f>
        <v>0</v>
      </c>
      <c r="AJ174" s="41">
        <f>MAX(0,AI174-AK$4)</f>
        <v>0</v>
      </c>
      <c r="AK174" s="41">
        <f>AG174+AJ174</f>
        <v>0</v>
      </c>
      <c r="AL174" s="41">
        <f>MAX(0,MIN(AJ174,AK174-$C174))</f>
        <v>0</v>
      </c>
      <c r="AM174" s="41">
        <f>AP173*(1+AN$4/12)</f>
        <v>0</v>
      </c>
      <c r="AN174" s="41">
        <f>MAX(0,AM174-AO$4)</f>
        <v>0</v>
      </c>
      <c r="AO174" s="41">
        <f>AK174+AN174</f>
        <v>0</v>
      </c>
      <c r="AP174" s="41">
        <f>MAX(0,MIN(AN174,AO174-$C174))</f>
        <v>0</v>
      </c>
      <c r="AQ174" s="41">
        <f>AT173*(1+AR$4/12)</f>
        <v>0</v>
      </c>
      <c r="AR174" s="41">
        <f>MAX(0,AQ174-AS$4)</f>
        <v>0</v>
      </c>
      <c r="AS174" s="41">
        <f>AO174+AR174</f>
        <v>0</v>
      </c>
      <c r="AT174" s="41">
        <f>MAX(0,MIN(AR174,AS174-$C174))</f>
        <v>0</v>
      </c>
    </row>
    <row r="175">
      <c r="A175" s="40" t="n">
        <v>169</v>
      </c>
      <c r="B175" s="40" t="str">
        <f>CHOOSE(MONTH(EDATE('4 Дългове'!$D$20,A175-1)),"януари","февруари","март","април","май","юни","юли","август","септември","октомври","ноември","декември")&amp;" "&amp;YEAR(EDATE('4 Дългове'!$D$20,A175-1))&amp;" г."</f>
        <v>ноември 2040 г.</v>
      </c>
      <c r="C175" s="41">
        <f>$C$4-(G175+K175+O175+S175+W175+AA175+AE175+AI175+AM175+AQ175)+(H175+L175+P175+T175+X175+AB175+AF175+AJ175+AN175+AR175)</f>
        <v>470</v>
      </c>
      <c r="D175" s="41">
        <f>(G175+K175+O175+S175+W175+AA175+AE175+AI175+AM175+AQ175)-(J174+N174+R174+V174+Z174+AD174+AH174+AL174+AP174+AT174)</f>
        <v>0</v>
      </c>
      <c r="E175" s="41">
        <f>J175+N175+R175+V175+Z175+AD175+AH175+AL175+AP175+AT175</f>
        <v>0</v>
      </c>
      <c r="F175" s="40" t="str">
        <f>IF(AND(E175&lt;0.005,E174&gt;=0.005),A175,"")</f>
        <v/>
      </c>
      <c r="G175" s="41">
        <f>J174*(1+H$4/12)</f>
        <v>0</v>
      </c>
      <c r="H175" s="41">
        <f>MAX(0,G175-I$4)</f>
        <v>0</v>
      </c>
      <c r="I175" s="41">
        <f>H175</f>
        <v>0</v>
      </c>
      <c r="J175" s="41">
        <f>MAX(0,MIN(H175,I175-$C175))</f>
        <v>0</v>
      </c>
      <c r="K175" s="41">
        <f>N174*(1+L$4/12)</f>
        <v>0</v>
      </c>
      <c r="L175" s="41">
        <f>MAX(0,K175-M$4)</f>
        <v>0</v>
      </c>
      <c r="M175" s="41">
        <f>I175+L175</f>
        <v>0</v>
      </c>
      <c r="N175" s="41">
        <f>MAX(0,MIN(L175,M175-$C175))</f>
        <v>0</v>
      </c>
      <c r="O175" s="41">
        <f>R174*(1+P$4/12)</f>
        <v>0</v>
      </c>
      <c r="P175" s="41">
        <f>MAX(0,O175-Q$4)</f>
        <v>0</v>
      </c>
      <c r="Q175" s="41">
        <f>M175+P175</f>
        <v>0</v>
      </c>
      <c r="R175" s="41">
        <f>MAX(0,MIN(P175,Q175-$C175))</f>
        <v>0</v>
      </c>
      <c r="S175" s="41">
        <f>V174*(1+T$4/12)</f>
        <v>0</v>
      </c>
      <c r="T175" s="41">
        <f>MAX(0,S175-U$4)</f>
        <v>0</v>
      </c>
      <c r="U175" s="41">
        <f>Q175+T175</f>
        <v>0</v>
      </c>
      <c r="V175" s="41">
        <f>MAX(0,MIN(T175,U175-$C175))</f>
        <v>0</v>
      </c>
      <c r="W175" s="41">
        <f>Z174*(1+X$4/12)</f>
        <v>0</v>
      </c>
      <c r="X175" s="41">
        <f>MAX(0,W175-Y$4)</f>
        <v>0</v>
      </c>
      <c r="Y175" s="41">
        <f>U175+X175</f>
        <v>0</v>
      </c>
      <c r="Z175" s="41">
        <f>MAX(0,MIN(X175,Y175-$C175))</f>
        <v>0</v>
      </c>
      <c r="AA175" s="41">
        <f>AD174*(1+AB$4/12)</f>
        <v>0</v>
      </c>
      <c r="AB175" s="41">
        <f>MAX(0,AA175-AC$4)</f>
        <v>0</v>
      </c>
      <c r="AC175" s="41">
        <f>Y175+AB175</f>
        <v>0</v>
      </c>
      <c r="AD175" s="41">
        <f>MAX(0,MIN(AB175,AC175-$C175))</f>
        <v>0</v>
      </c>
      <c r="AE175" s="41">
        <f>AH174*(1+AF$4/12)</f>
        <v>0</v>
      </c>
      <c r="AF175" s="41">
        <f>MAX(0,AE175-AG$4)</f>
        <v>0</v>
      </c>
      <c r="AG175" s="41">
        <f>AC175+AF175</f>
        <v>0</v>
      </c>
      <c r="AH175" s="41">
        <f>MAX(0,MIN(AF175,AG175-$C175))</f>
        <v>0</v>
      </c>
      <c r="AI175" s="41">
        <f>AL174*(1+AJ$4/12)</f>
        <v>0</v>
      </c>
      <c r="AJ175" s="41">
        <f>MAX(0,AI175-AK$4)</f>
        <v>0</v>
      </c>
      <c r="AK175" s="41">
        <f>AG175+AJ175</f>
        <v>0</v>
      </c>
      <c r="AL175" s="41">
        <f>MAX(0,MIN(AJ175,AK175-$C175))</f>
        <v>0</v>
      </c>
      <c r="AM175" s="41">
        <f>AP174*(1+AN$4/12)</f>
        <v>0</v>
      </c>
      <c r="AN175" s="41">
        <f>MAX(0,AM175-AO$4)</f>
        <v>0</v>
      </c>
      <c r="AO175" s="41">
        <f>AK175+AN175</f>
        <v>0</v>
      </c>
      <c r="AP175" s="41">
        <f>MAX(0,MIN(AN175,AO175-$C175))</f>
        <v>0</v>
      </c>
      <c r="AQ175" s="41">
        <f>AT174*(1+AR$4/12)</f>
        <v>0</v>
      </c>
      <c r="AR175" s="41">
        <f>MAX(0,AQ175-AS$4)</f>
        <v>0</v>
      </c>
      <c r="AS175" s="41">
        <f>AO175+AR175</f>
        <v>0</v>
      </c>
      <c r="AT175" s="41">
        <f>MAX(0,MIN(AR175,AS175-$C175))</f>
        <v>0</v>
      </c>
    </row>
    <row r="176">
      <c r="A176" s="40" t="n">
        <v>170</v>
      </c>
      <c r="B176" s="40" t="str">
        <f>CHOOSE(MONTH(EDATE('4 Дългове'!$D$20,A176-1)),"януари","февруари","март","април","май","юни","юли","август","септември","октомври","ноември","декември")&amp;" "&amp;YEAR(EDATE('4 Дългове'!$D$20,A176-1))&amp;" г."</f>
        <v>декември 2040 г.</v>
      </c>
      <c r="C176" s="41">
        <f>$C$4-(G176+K176+O176+S176+W176+AA176+AE176+AI176+AM176+AQ176)+(H176+L176+P176+T176+X176+AB176+AF176+AJ176+AN176+AR176)</f>
        <v>470</v>
      </c>
      <c r="D176" s="41">
        <f>(G176+K176+O176+S176+W176+AA176+AE176+AI176+AM176+AQ176)-(J175+N175+R175+V175+Z175+AD175+AH175+AL175+AP175+AT175)</f>
        <v>0</v>
      </c>
      <c r="E176" s="41">
        <f>J176+N176+R176+V176+Z176+AD176+AH176+AL176+AP176+AT176</f>
        <v>0</v>
      </c>
      <c r="F176" s="40" t="str">
        <f>IF(AND(E176&lt;0.005,E175&gt;=0.005),A176,"")</f>
        <v/>
      </c>
      <c r="G176" s="41">
        <f>J175*(1+H$4/12)</f>
        <v>0</v>
      </c>
      <c r="H176" s="41">
        <f>MAX(0,G176-I$4)</f>
        <v>0</v>
      </c>
      <c r="I176" s="41">
        <f>H176</f>
        <v>0</v>
      </c>
      <c r="J176" s="41">
        <f>MAX(0,MIN(H176,I176-$C176))</f>
        <v>0</v>
      </c>
      <c r="K176" s="41">
        <f>N175*(1+L$4/12)</f>
        <v>0</v>
      </c>
      <c r="L176" s="41">
        <f>MAX(0,K176-M$4)</f>
        <v>0</v>
      </c>
      <c r="M176" s="41">
        <f>I176+L176</f>
        <v>0</v>
      </c>
      <c r="N176" s="41">
        <f>MAX(0,MIN(L176,M176-$C176))</f>
        <v>0</v>
      </c>
      <c r="O176" s="41">
        <f>R175*(1+P$4/12)</f>
        <v>0</v>
      </c>
      <c r="P176" s="41">
        <f>MAX(0,O176-Q$4)</f>
        <v>0</v>
      </c>
      <c r="Q176" s="41">
        <f>M176+P176</f>
        <v>0</v>
      </c>
      <c r="R176" s="41">
        <f>MAX(0,MIN(P176,Q176-$C176))</f>
        <v>0</v>
      </c>
      <c r="S176" s="41">
        <f>V175*(1+T$4/12)</f>
        <v>0</v>
      </c>
      <c r="T176" s="41">
        <f>MAX(0,S176-U$4)</f>
        <v>0</v>
      </c>
      <c r="U176" s="41">
        <f>Q176+T176</f>
        <v>0</v>
      </c>
      <c r="V176" s="41">
        <f>MAX(0,MIN(T176,U176-$C176))</f>
        <v>0</v>
      </c>
      <c r="W176" s="41">
        <f>Z175*(1+X$4/12)</f>
        <v>0</v>
      </c>
      <c r="X176" s="41">
        <f>MAX(0,W176-Y$4)</f>
        <v>0</v>
      </c>
      <c r="Y176" s="41">
        <f>U176+X176</f>
        <v>0</v>
      </c>
      <c r="Z176" s="41">
        <f>MAX(0,MIN(X176,Y176-$C176))</f>
        <v>0</v>
      </c>
      <c r="AA176" s="41">
        <f>AD175*(1+AB$4/12)</f>
        <v>0</v>
      </c>
      <c r="AB176" s="41">
        <f>MAX(0,AA176-AC$4)</f>
        <v>0</v>
      </c>
      <c r="AC176" s="41">
        <f>Y176+AB176</f>
        <v>0</v>
      </c>
      <c r="AD176" s="41">
        <f>MAX(0,MIN(AB176,AC176-$C176))</f>
        <v>0</v>
      </c>
      <c r="AE176" s="41">
        <f>AH175*(1+AF$4/12)</f>
        <v>0</v>
      </c>
      <c r="AF176" s="41">
        <f>MAX(0,AE176-AG$4)</f>
        <v>0</v>
      </c>
      <c r="AG176" s="41">
        <f>AC176+AF176</f>
        <v>0</v>
      </c>
      <c r="AH176" s="41">
        <f>MAX(0,MIN(AF176,AG176-$C176))</f>
        <v>0</v>
      </c>
      <c r="AI176" s="41">
        <f>AL175*(1+AJ$4/12)</f>
        <v>0</v>
      </c>
      <c r="AJ176" s="41">
        <f>MAX(0,AI176-AK$4)</f>
        <v>0</v>
      </c>
      <c r="AK176" s="41">
        <f>AG176+AJ176</f>
        <v>0</v>
      </c>
      <c r="AL176" s="41">
        <f>MAX(0,MIN(AJ176,AK176-$C176))</f>
        <v>0</v>
      </c>
      <c r="AM176" s="41">
        <f>AP175*(1+AN$4/12)</f>
        <v>0</v>
      </c>
      <c r="AN176" s="41">
        <f>MAX(0,AM176-AO$4)</f>
        <v>0</v>
      </c>
      <c r="AO176" s="41">
        <f>AK176+AN176</f>
        <v>0</v>
      </c>
      <c r="AP176" s="41">
        <f>MAX(0,MIN(AN176,AO176-$C176))</f>
        <v>0</v>
      </c>
      <c r="AQ176" s="41">
        <f>AT175*(1+AR$4/12)</f>
        <v>0</v>
      </c>
      <c r="AR176" s="41">
        <f>MAX(0,AQ176-AS$4)</f>
        <v>0</v>
      </c>
      <c r="AS176" s="41">
        <f>AO176+AR176</f>
        <v>0</v>
      </c>
      <c r="AT176" s="41">
        <f>MAX(0,MIN(AR176,AS176-$C176))</f>
        <v>0</v>
      </c>
    </row>
    <row r="177">
      <c r="A177" s="40" t="n">
        <v>171</v>
      </c>
      <c r="B177" s="40" t="str">
        <f>CHOOSE(MONTH(EDATE('4 Дългове'!$D$20,A177-1)),"януари","февруари","март","април","май","юни","юли","август","септември","октомври","ноември","декември")&amp;" "&amp;YEAR(EDATE('4 Дългове'!$D$20,A177-1))&amp;" г."</f>
        <v>януари 2041 г.</v>
      </c>
      <c r="C177" s="41">
        <f>$C$4-(G177+K177+O177+S177+W177+AA177+AE177+AI177+AM177+AQ177)+(H177+L177+P177+T177+X177+AB177+AF177+AJ177+AN177+AR177)</f>
        <v>470</v>
      </c>
      <c r="D177" s="41">
        <f>(G177+K177+O177+S177+W177+AA177+AE177+AI177+AM177+AQ177)-(J176+N176+R176+V176+Z176+AD176+AH176+AL176+AP176+AT176)</f>
        <v>0</v>
      </c>
      <c r="E177" s="41">
        <f>J177+N177+R177+V177+Z177+AD177+AH177+AL177+AP177+AT177</f>
        <v>0</v>
      </c>
      <c r="F177" s="40" t="str">
        <f>IF(AND(E177&lt;0.005,E176&gt;=0.005),A177,"")</f>
        <v/>
      </c>
      <c r="G177" s="41">
        <f>J176*(1+H$4/12)</f>
        <v>0</v>
      </c>
      <c r="H177" s="41">
        <f>MAX(0,G177-I$4)</f>
        <v>0</v>
      </c>
      <c r="I177" s="41">
        <f>H177</f>
        <v>0</v>
      </c>
      <c r="J177" s="41">
        <f>MAX(0,MIN(H177,I177-$C177))</f>
        <v>0</v>
      </c>
      <c r="K177" s="41">
        <f>N176*(1+L$4/12)</f>
        <v>0</v>
      </c>
      <c r="L177" s="41">
        <f>MAX(0,K177-M$4)</f>
        <v>0</v>
      </c>
      <c r="M177" s="41">
        <f>I177+L177</f>
        <v>0</v>
      </c>
      <c r="N177" s="41">
        <f>MAX(0,MIN(L177,M177-$C177))</f>
        <v>0</v>
      </c>
      <c r="O177" s="41">
        <f>R176*(1+P$4/12)</f>
        <v>0</v>
      </c>
      <c r="P177" s="41">
        <f>MAX(0,O177-Q$4)</f>
        <v>0</v>
      </c>
      <c r="Q177" s="41">
        <f>M177+P177</f>
        <v>0</v>
      </c>
      <c r="R177" s="41">
        <f>MAX(0,MIN(P177,Q177-$C177))</f>
        <v>0</v>
      </c>
      <c r="S177" s="41">
        <f>V176*(1+T$4/12)</f>
        <v>0</v>
      </c>
      <c r="T177" s="41">
        <f>MAX(0,S177-U$4)</f>
        <v>0</v>
      </c>
      <c r="U177" s="41">
        <f>Q177+T177</f>
        <v>0</v>
      </c>
      <c r="V177" s="41">
        <f>MAX(0,MIN(T177,U177-$C177))</f>
        <v>0</v>
      </c>
      <c r="W177" s="41">
        <f>Z176*(1+X$4/12)</f>
        <v>0</v>
      </c>
      <c r="X177" s="41">
        <f>MAX(0,W177-Y$4)</f>
        <v>0</v>
      </c>
      <c r="Y177" s="41">
        <f>U177+X177</f>
        <v>0</v>
      </c>
      <c r="Z177" s="41">
        <f>MAX(0,MIN(X177,Y177-$C177))</f>
        <v>0</v>
      </c>
      <c r="AA177" s="41">
        <f>AD176*(1+AB$4/12)</f>
        <v>0</v>
      </c>
      <c r="AB177" s="41">
        <f>MAX(0,AA177-AC$4)</f>
        <v>0</v>
      </c>
      <c r="AC177" s="41">
        <f>Y177+AB177</f>
        <v>0</v>
      </c>
      <c r="AD177" s="41">
        <f>MAX(0,MIN(AB177,AC177-$C177))</f>
        <v>0</v>
      </c>
      <c r="AE177" s="41">
        <f>AH176*(1+AF$4/12)</f>
        <v>0</v>
      </c>
      <c r="AF177" s="41">
        <f>MAX(0,AE177-AG$4)</f>
        <v>0</v>
      </c>
      <c r="AG177" s="41">
        <f>AC177+AF177</f>
        <v>0</v>
      </c>
      <c r="AH177" s="41">
        <f>MAX(0,MIN(AF177,AG177-$C177))</f>
        <v>0</v>
      </c>
      <c r="AI177" s="41">
        <f>AL176*(1+AJ$4/12)</f>
        <v>0</v>
      </c>
      <c r="AJ177" s="41">
        <f>MAX(0,AI177-AK$4)</f>
        <v>0</v>
      </c>
      <c r="AK177" s="41">
        <f>AG177+AJ177</f>
        <v>0</v>
      </c>
      <c r="AL177" s="41">
        <f>MAX(0,MIN(AJ177,AK177-$C177))</f>
        <v>0</v>
      </c>
      <c r="AM177" s="41">
        <f>AP176*(1+AN$4/12)</f>
        <v>0</v>
      </c>
      <c r="AN177" s="41">
        <f>MAX(0,AM177-AO$4)</f>
        <v>0</v>
      </c>
      <c r="AO177" s="41">
        <f>AK177+AN177</f>
        <v>0</v>
      </c>
      <c r="AP177" s="41">
        <f>MAX(0,MIN(AN177,AO177-$C177))</f>
        <v>0</v>
      </c>
      <c r="AQ177" s="41">
        <f>AT176*(1+AR$4/12)</f>
        <v>0</v>
      </c>
      <c r="AR177" s="41">
        <f>MAX(0,AQ177-AS$4)</f>
        <v>0</v>
      </c>
      <c r="AS177" s="41">
        <f>AO177+AR177</f>
        <v>0</v>
      </c>
      <c r="AT177" s="41">
        <f>MAX(0,MIN(AR177,AS177-$C177))</f>
        <v>0</v>
      </c>
    </row>
    <row r="178">
      <c r="A178" s="40" t="n">
        <v>172</v>
      </c>
      <c r="B178" s="40" t="str">
        <f>CHOOSE(MONTH(EDATE('4 Дългове'!$D$20,A178-1)),"януари","февруари","март","април","май","юни","юли","август","септември","октомври","ноември","декември")&amp;" "&amp;YEAR(EDATE('4 Дългове'!$D$20,A178-1))&amp;" г."</f>
        <v>февруари 2041 г.</v>
      </c>
      <c r="C178" s="41">
        <f>$C$4-(G178+K178+O178+S178+W178+AA178+AE178+AI178+AM178+AQ178)+(H178+L178+P178+T178+X178+AB178+AF178+AJ178+AN178+AR178)</f>
        <v>470</v>
      </c>
      <c r="D178" s="41">
        <f>(G178+K178+O178+S178+W178+AA178+AE178+AI178+AM178+AQ178)-(J177+N177+R177+V177+Z177+AD177+AH177+AL177+AP177+AT177)</f>
        <v>0</v>
      </c>
      <c r="E178" s="41">
        <f>J178+N178+R178+V178+Z178+AD178+AH178+AL178+AP178+AT178</f>
        <v>0</v>
      </c>
      <c r="F178" s="40" t="str">
        <f>IF(AND(E178&lt;0.005,E177&gt;=0.005),A178,"")</f>
        <v/>
      </c>
      <c r="G178" s="41">
        <f>J177*(1+H$4/12)</f>
        <v>0</v>
      </c>
      <c r="H178" s="41">
        <f>MAX(0,G178-I$4)</f>
        <v>0</v>
      </c>
      <c r="I178" s="41">
        <f>H178</f>
        <v>0</v>
      </c>
      <c r="J178" s="41">
        <f>MAX(0,MIN(H178,I178-$C178))</f>
        <v>0</v>
      </c>
      <c r="K178" s="41">
        <f>N177*(1+L$4/12)</f>
        <v>0</v>
      </c>
      <c r="L178" s="41">
        <f>MAX(0,K178-M$4)</f>
        <v>0</v>
      </c>
      <c r="M178" s="41">
        <f>I178+L178</f>
        <v>0</v>
      </c>
      <c r="N178" s="41">
        <f>MAX(0,MIN(L178,M178-$C178))</f>
        <v>0</v>
      </c>
      <c r="O178" s="41">
        <f>R177*(1+P$4/12)</f>
        <v>0</v>
      </c>
      <c r="P178" s="41">
        <f>MAX(0,O178-Q$4)</f>
        <v>0</v>
      </c>
      <c r="Q178" s="41">
        <f>M178+P178</f>
        <v>0</v>
      </c>
      <c r="R178" s="41">
        <f>MAX(0,MIN(P178,Q178-$C178))</f>
        <v>0</v>
      </c>
      <c r="S178" s="41">
        <f>V177*(1+T$4/12)</f>
        <v>0</v>
      </c>
      <c r="T178" s="41">
        <f>MAX(0,S178-U$4)</f>
        <v>0</v>
      </c>
      <c r="U178" s="41">
        <f>Q178+T178</f>
        <v>0</v>
      </c>
      <c r="V178" s="41">
        <f>MAX(0,MIN(T178,U178-$C178))</f>
        <v>0</v>
      </c>
      <c r="W178" s="41">
        <f>Z177*(1+X$4/12)</f>
        <v>0</v>
      </c>
      <c r="X178" s="41">
        <f>MAX(0,W178-Y$4)</f>
        <v>0</v>
      </c>
      <c r="Y178" s="41">
        <f>U178+X178</f>
        <v>0</v>
      </c>
      <c r="Z178" s="41">
        <f>MAX(0,MIN(X178,Y178-$C178))</f>
        <v>0</v>
      </c>
      <c r="AA178" s="41">
        <f>AD177*(1+AB$4/12)</f>
        <v>0</v>
      </c>
      <c r="AB178" s="41">
        <f>MAX(0,AA178-AC$4)</f>
        <v>0</v>
      </c>
      <c r="AC178" s="41">
        <f>Y178+AB178</f>
        <v>0</v>
      </c>
      <c r="AD178" s="41">
        <f>MAX(0,MIN(AB178,AC178-$C178))</f>
        <v>0</v>
      </c>
      <c r="AE178" s="41">
        <f>AH177*(1+AF$4/12)</f>
        <v>0</v>
      </c>
      <c r="AF178" s="41">
        <f>MAX(0,AE178-AG$4)</f>
        <v>0</v>
      </c>
      <c r="AG178" s="41">
        <f>AC178+AF178</f>
        <v>0</v>
      </c>
      <c r="AH178" s="41">
        <f>MAX(0,MIN(AF178,AG178-$C178))</f>
        <v>0</v>
      </c>
      <c r="AI178" s="41">
        <f>AL177*(1+AJ$4/12)</f>
        <v>0</v>
      </c>
      <c r="AJ178" s="41">
        <f>MAX(0,AI178-AK$4)</f>
        <v>0</v>
      </c>
      <c r="AK178" s="41">
        <f>AG178+AJ178</f>
        <v>0</v>
      </c>
      <c r="AL178" s="41">
        <f>MAX(0,MIN(AJ178,AK178-$C178))</f>
        <v>0</v>
      </c>
      <c r="AM178" s="41">
        <f>AP177*(1+AN$4/12)</f>
        <v>0</v>
      </c>
      <c r="AN178" s="41">
        <f>MAX(0,AM178-AO$4)</f>
        <v>0</v>
      </c>
      <c r="AO178" s="41">
        <f>AK178+AN178</f>
        <v>0</v>
      </c>
      <c r="AP178" s="41">
        <f>MAX(0,MIN(AN178,AO178-$C178))</f>
        <v>0</v>
      </c>
      <c r="AQ178" s="41">
        <f>AT177*(1+AR$4/12)</f>
        <v>0</v>
      </c>
      <c r="AR178" s="41">
        <f>MAX(0,AQ178-AS$4)</f>
        <v>0</v>
      </c>
      <c r="AS178" s="41">
        <f>AO178+AR178</f>
        <v>0</v>
      </c>
      <c r="AT178" s="41">
        <f>MAX(0,MIN(AR178,AS178-$C178))</f>
        <v>0</v>
      </c>
    </row>
    <row r="179">
      <c r="A179" s="40" t="n">
        <v>173</v>
      </c>
      <c r="B179" s="40" t="str">
        <f>CHOOSE(MONTH(EDATE('4 Дългове'!$D$20,A179-1)),"януари","февруари","март","април","май","юни","юли","август","септември","октомври","ноември","декември")&amp;" "&amp;YEAR(EDATE('4 Дългове'!$D$20,A179-1))&amp;" г."</f>
        <v>март 2041 г.</v>
      </c>
      <c r="C179" s="41">
        <f>$C$4-(G179+K179+O179+S179+W179+AA179+AE179+AI179+AM179+AQ179)+(H179+L179+P179+T179+X179+AB179+AF179+AJ179+AN179+AR179)</f>
        <v>470</v>
      </c>
      <c r="D179" s="41">
        <f>(G179+K179+O179+S179+W179+AA179+AE179+AI179+AM179+AQ179)-(J178+N178+R178+V178+Z178+AD178+AH178+AL178+AP178+AT178)</f>
        <v>0</v>
      </c>
      <c r="E179" s="41">
        <f>J179+N179+R179+V179+Z179+AD179+AH179+AL179+AP179+AT179</f>
        <v>0</v>
      </c>
      <c r="F179" s="40" t="str">
        <f>IF(AND(E179&lt;0.005,E178&gt;=0.005),A179,"")</f>
        <v/>
      </c>
      <c r="G179" s="41">
        <f>J178*(1+H$4/12)</f>
        <v>0</v>
      </c>
      <c r="H179" s="41">
        <f>MAX(0,G179-I$4)</f>
        <v>0</v>
      </c>
      <c r="I179" s="41">
        <f>H179</f>
        <v>0</v>
      </c>
      <c r="J179" s="41">
        <f>MAX(0,MIN(H179,I179-$C179))</f>
        <v>0</v>
      </c>
      <c r="K179" s="41">
        <f>N178*(1+L$4/12)</f>
        <v>0</v>
      </c>
      <c r="L179" s="41">
        <f>MAX(0,K179-M$4)</f>
        <v>0</v>
      </c>
      <c r="M179" s="41">
        <f>I179+L179</f>
        <v>0</v>
      </c>
      <c r="N179" s="41">
        <f>MAX(0,MIN(L179,M179-$C179))</f>
        <v>0</v>
      </c>
      <c r="O179" s="41">
        <f>R178*(1+P$4/12)</f>
        <v>0</v>
      </c>
      <c r="P179" s="41">
        <f>MAX(0,O179-Q$4)</f>
        <v>0</v>
      </c>
      <c r="Q179" s="41">
        <f>M179+P179</f>
        <v>0</v>
      </c>
      <c r="R179" s="41">
        <f>MAX(0,MIN(P179,Q179-$C179))</f>
        <v>0</v>
      </c>
      <c r="S179" s="41">
        <f>V178*(1+T$4/12)</f>
        <v>0</v>
      </c>
      <c r="T179" s="41">
        <f>MAX(0,S179-U$4)</f>
        <v>0</v>
      </c>
      <c r="U179" s="41">
        <f>Q179+T179</f>
        <v>0</v>
      </c>
      <c r="V179" s="41">
        <f>MAX(0,MIN(T179,U179-$C179))</f>
        <v>0</v>
      </c>
      <c r="W179" s="41">
        <f>Z178*(1+X$4/12)</f>
        <v>0</v>
      </c>
      <c r="X179" s="41">
        <f>MAX(0,W179-Y$4)</f>
        <v>0</v>
      </c>
      <c r="Y179" s="41">
        <f>U179+X179</f>
        <v>0</v>
      </c>
      <c r="Z179" s="41">
        <f>MAX(0,MIN(X179,Y179-$C179))</f>
        <v>0</v>
      </c>
      <c r="AA179" s="41">
        <f>AD178*(1+AB$4/12)</f>
        <v>0</v>
      </c>
      <c r="AB179" s="41">
        <f>MAX(0,AA179-AC$4)</f>
        <v>0</v>
      </c>
      <c r="AC179" s="41">
        <f>Y179+AB179</f>
        <v>0</v>
      </c>
      <c r="AD179" s="41">
        <f>MAX(0,MIN(AB179,AC179-$C179))</f>
        <v>0</v>
      </c>
      <c r="AE179" s="41">
        <f>AH178*(1+AF$4/12)</f>
        <v>0</v>
      </c>
      <c r="AF179" s="41">
        <f>MAX(0,AE179-AG$4)</f>
        <v>0</v>
      </c>
      <c r="AG179" s="41">
        <f>AC179+AF179</f>
        <v>0</v>
      </c>
      <c r="AH179" s="41">
        <f>MAX(0,MIN(AF179,AG179-$C179))</f>
        <v>0</v>
      </c>
      <c r="AI179" s="41">
        <f>AL178*(1+AJ$4/12)</f>
        <v>0</v>
      </c>
      <c r="AJ179" s="41">
        <f>MAX(0,AI179-AK$4)</f>
        <v>0</v>
      </c>
      <c r="AK179" s="41">
        <f>AG179+AJ179</f>
        <v>0</v>
      </c>
      <c r="AL179" s="41">
        <f>MAX(0,MIN(AJ179,AK179-$C179))</f>
        <v>0</v>
      </c>
      <c r="AM179" s="41">
        <f>AP178*(1+AN$4/12)</f>
        <v>0</v>
      </c>
      <c r="AN179" s="41">
        <f>MAX(0,AM179-AO$4)</f>
        <v>0</v>
      </c>
      <c r="AO179" s="41">
        <f>AK179+AN179</f>
        <v>0</v>
      </c>
      <c r="AP179" s="41">
        <f>MAX(0,MIN(AN179,AO179-$C179))</f>
        <v>0</v>
      </c>
      <c r="AQ179" s="41">
        <f>AT178*(1+AR$4/12)</f>
        <v>0</v>
      </c>
      <c r="AR179" s="41">
        <f>MAX(0,AQ179-AS$4)</f>
        <v>0</v>
      </c>
      <c r="AS179" s="41">
        <f>AO179+AR179</f>
        <v>0</v>
      </c>
      <c r="AT179" s="41">
        <f>MAX(0,MIN(AR179,AS179-$C179))</f>
        <v>0</v>
      </c>
    </row>
    <row r="180">
      <c r="A180" s="40" t="n">
        <v>174</v>
      </c>
      <c r="B180" s="40" t="str">
        <f>CHOOSE(MONTH(EDATE('4 Дългове'!$D$20,A180-1)),"януари","февруари","март","април","май","юни","юли","август","септември","октомври","ноември","декември")&amp;" "&amp;YEAR(EDATE('4 Дългове'!$D$20,A180-1))&amp;" г."</f>
        <v>април 2041 г.</v>
      </c>
      <c r="C180" s="41">
        <f>$C$4-(G180+K180+O180+S180+W180+AA180+AE180+AI180+AM180+AQ180)+(H180+L180+P180+T180+X180+AB180+AF180+AJ180+AN180+AR180)</f>
        <v>470</v>
      </c>
      <c r="D180" s="41">
        <f>(G180+K180+O180+S180+W180+AA180+AE180+AI180+AM180+AQ180)-(J179+N179+R179+V179+Z179+AD179+AH179+AL179+AP179+AT179)</f>
        <v>0</v>
      </c>
      <c r="E180" s="41">
        <f>J180+N180+R180+V180+Z180+AD180+AH180+AL180+AP180+AT180</f>
        <v>0</v>
      </c>
      <c r="F180" s="40" t="str">
        <f>IF(AND(E180&lt;0.005,E179&gt;=0.005),A180,"")</f>
        <v/>
      </c>
      <c r="G180" s="41">
        <f>J179*(1+H$4/12)</f>
        <v>0</v>
      </c>
      <c r="H180" s="41">
        <f>MAX(0,G180-I$4)</f>
        <v>0</v>
      </c>
      <c r="I180" s="41">
        <f>H180</f>
        <v>0</v>
      </c>
      <c r="J180" s="41">
        <f>MAX(0,MIN(H180,I180-$C180))</f>
        <v>0</v>
      </c>
      <c r="K180" s="41">
        <f>N179*(1+L$4/12)</f>
        <v>0</v>
      </c>
      <c r="L180" s="41">
        <f>MAX(0,K180-M$4)</f>
        <v>0</v>
      </c>
      <c r="M180" s="41">
        <f>I180+L180</f>
        <v>0</v>
      </c>
      <c r="N180" s="41">
        <f>MAX(0,MIN(L180,M180-$C180))</f>
        <v>0</v>
      </c>
      <c r="O180" s="41">
        <f>R179*(1+P$4/12)</f>
        <v>0</v>
      </c>
      <c r="P180" s="41">
        <f>MAX(0,O180-Q$4)</f>
        <v>0</v>
      </c>
      <c r="Q180" s="41">
        <f>M180+P180</f>
        <v>0</v>
      </c>
      <c r="R180" s="41">
        <f>MAX(0,MIN(P180,Q180-$C180))</f>
        <v>0</v>
      </c>
      <c r="S180" s="41">
        <f>V179*(1+T$4/12)</f>
        <v>0</v>
      </c>
      <c r="T180" s="41">
        <f>MAX(0,S180-U$4)</f>
        <v>0</v>
      </c>
      <c r="U180" s="41">
        <f>Q180+T180</f>
        <v>0</v>
      </c>
      <c r="V180" s="41">
        <f>MAX(0,MIN(T180,U180-$C180))</f>
        <v>0</v>
      </c>
      <c r="W180" s="41">
        <f>Z179*(1+X$4/12)</f>
        <v>0</v>
      </c>
      <c r="X180" s="41">
        <f>MAX(0,W180-Y$4)</f>
        <v>0</v>
      </c>
      <c r="Y180" s="41">
        <f>U180+X180</f>
        <v>0</v>
      </c>
      <c r="Z180" s="41">
        <f>MAX(0,MIN(X180,Y180-$C180))</f>
        <v>0</v>
      </c>
      <c r="AA180" s="41">
        <f>AD179*(1+AB$4/12)</f>
        <v>0</v>
      </c>
      <c r="AB180" s="41">
        <f>MAX(0,AA180-AC$4)</f>
        <v>0</v>
      </c>
      <c r="AC180" s="41">
        <f>Y180+AB180</f>
        <v>0</v>
      </c>
      <c r="AD180" s="41">
        <f>MAX(0,MIN(AB180,AC180-$C180))</f>
        <v>0</v>
      </c>
      <c r="AE180" s="41">
        <f>AH179*(1+AF$4/12)</f>
        <v>0</v>
      </c>
      <c r="AF180" s="41">
        <f>MAX(0,AE180-AG$4)</f>
        <v>0</v>
      </c>
      <c r="AG180" s="41">
        <f>AC180+AF180</f>
        <v>0</v>
      </c>
      <c r="AH180" s="41">
        <f>MAX(0,MIN(AF180,AG180-$C180))</f>
        <v>0</v>
      </c>
      <c r="AI180" s="41">
        <f>AL179*(1+AJ$4/12)</f>
        <v>0</v>
      </c>
      <c r="AJ180" s="41">
        <f>MAX(0,AI180-AK$4)</f>
        <v>0</v>
      </c>
      <c r="AK180" s="41">
        <f>AG180+AJ180</f>
        <v>0</v>
      </c>
      <c r="AL180" s="41">
        <f>MAX(0,MIN(AJ180,AK180-$C180))</f>
        <v>0</v>
      </c>
      <c r="AM180" s="41">
        <f>AP179*(1+AN$4/12)</f>
        <v>0</v>
      </c>
      <c r="AN180" s="41">
        <f>MAX(0,AM180-AO$4)</f>
        <v>0</v>
      </c>
      <c r="AO180" s="41">
        <f>AK180+AN180</f>
        <v>0</v>
      </c>
      <c r="AP180" s="41">
        <f>MAX(0,MIN(AN180,AO180-$C180))</f>
        <v>0</v>
      </c>
      <c r="AQ180" s="41">
        <f>AT179*(1+AR$4/12)</f>
        <v>0</v>
      </c>
      <c r="AR180" s="41">
        <f>MAX(0,AQ180-AS$4)</f>
        <v>0</v>
      </c>
      <c r="AS180" s="41">
        <f>AO180+AR180</f>
        <v>0</v>
      </c>
      <c r="AT180" s="41">
        <f>MAX(0,MIN(AR180,AS180-$C180))</f>
        <v>0</v>
      </c>
    </row>
    <row r="181">
      <c r="A181" s="40" t="n">
        <v>175</v>
      </c>
      <c r="B181" s="40" t="str">
        <f>CHOOSE(MONTH(EDATE('4 Дългове'!$D$20,A181-1)),"януари","февруари","март","април","май","юни","юли","август","септември","октомври","ноември","декември")&amp;" "&amp;YEAR(EDATE('4 Дългове'!$D$20,A181-1))&amp;" г."</f>
        <v>май 2041 г.</v>
      </c>
      <c r="C181" s="41">
        <f>$C$4-(G181+K181+O181+S181+W181+AA181+AE181+AI181+AM181+AQ181)+(H181+L181+P181+T181+X181+AB181+AF181+AJ181+AN181+AR181)</f>
        <v>470</v>
      </c>
      <c r="D181" s="41">
        <f>(G181+K181+O181+S181+W181+AA181+AE181+AI181+AM181+AQ181)-(J180+N180+R180+V180+Z180+AD180+AH180+AL180+AP180+AT180)</f>
        <v>0</v>
      </c>
      <c r="E181" s="41">
        <f>J181+N181+R181+V181+Z181+AD181+AH181+AL181+AP181+AT181</f>
        <v>0</v>
      </c>
      <c r="F181" s="40" t="str">
        <f>IF(AND(E181&lt;0.005,E180&gt;=0.005),A181,"")</f>
        <v/>
      </c>
      <c r="G181" s="41">
        <f>J180*(1+H$4/12)</f>
        <v>0</v>
      </c>
      <c r="H181" s="41">
        <f>MAX(0,G181-I$4)</f>
        <v>0</v>
      </c>
      <c r="I181" s="41">
        <f>H181</f>
        <v>0</v>
      </c>
      <c r="J181" s="41">
        <f>MAX(0,MIN(H181,I181-$C181))</f>
        <v>0</v>
      </c>
      <c r="K181" s="41">
        <f>N180*(1+L$4/12)</f>
        <v>0</v>
      </c>
      <c r="L181" s="41">
        <f>MAX(0,K181-M$4)</f>
        <v>0</v>
      </c>
      <c r="M181" s="41">
        <f>I181+L181</f>
        <v>0</v>
      </c>
      <c r="N181" s="41">
        <f>MAX(0,MIN(L181,M181-$C181))</f>
        <v>0</v>
      </c>
      <c r="O181" s="41">
        <f>R180*(1+P$4/12)</f>
        <v>0</v>
      </c>
      <c r="P181" s="41">
        <f>MAX(0,O181-Q$4)</f>
        <v>0</v>
      </c>
      <c r="Q181" s="41">
        <f>M181+P181</f>
        <v>0</v>
      </c>
      <c r="R181" s="41">
        <f>MAX(0,MIN(P181,Q181-$C181))</f>
        <v>0</v>
      </c>
      <c r="S181" s="41">
        <f>V180*(1+T$4/12)</f>
        <v>0</v>
      </c>
      <c r="T181" s="41">
        <f>MAX(0,S181-U$4)</f>
        <v>0</v>
      </c>
      <c r="U181" s="41">
        <f>Q181+T181</f>
        <v>0</v>
      </c>
      <c r="V181" s="41">
        <f>MAX(0,MIN(T181,U181-$C181))</f>
        <v>0</v>
      </c>
      <c r="W181" s="41">
        <f>Z180*(1+X$4/12)</f>
        <v>0</v>
      </c>
      <c r="X181" s="41">
        <f>MAX(0,W181-Y$4)</f>
        <v>0</v>
      </c>
      <c r="Y181" s="41">
        <f>U181+X181</f>
        <v>0</v>
      </c>
      <c r="Z181" s="41">
        <f>MAX(0,MIN(X181,Y181-$C181))</f>
        <v>0</v>
      </c>
      <c r="AA181" s="41">
        <f>AD180*(1+AB$4/12)</f>
        <v>0</v>
      </c>
      <c r="AB181" s="41">
        <f>MAX(0,AA181-AC$4)</f>
        <v>0</v>
      </c>
      <c r="AC181" s="41">
        <f>Y181+AB181</f>
        <v>0</v>
      </c>
      <c r="AD181" s="41">
        <f>MAX(0,MIN(AB181,AC181-$C181))</f>
        <v>0</v>
      </c>
      <c r="AE181" s="41">
        <f>AH180*(1+AF$4/12)</f>
        <v>0</v>
      </c>
      <c r="AF181" s="41">
        <f>MAX(0,AE181-AG$4)</f>
        <v>0</v>
      </c>
      <c r="AG181" s="41">
        <f>AC181+AF181</f>
        <v>0</v>
      </c>
      <c r="AH181" s="41">
        <f>MAX(0,MIN(AF181,AG181-$C181))</f>
        <v>0</v>
      </c>
      <c r="AI181" s="41">
        <f>AL180*(1+AJ$4/12)</f>
        <v>0</v>
      </c>
      <c r="AJ181" s="41">
        <f>MAX(0,AI181-AK$4)</f>
        <v>0</v>
      </c>
      <c r="AK181" s="41">
        <f>AG181+AJ181</f>
        <v>0</v>
      </c>
      <c r="AL181" s="41">
        <f>MAX(0,MIN(AJ181,AK181-$C181))</f>
        <v>0</v>
      </c>
      <c r="AM181" s="41">
        <f>AP180*(1+AN$4/12)</f>
        <v>0</v>
      </c>
      <c r="AN181" s="41">
        <f>MAX(0,AM181-AO$4)</f>
        <v>0</v>
      </c>
      <c r="AO181" s="41">
        <f>AK181+AN181</f>
        <v>0</v>
      </c>
      <c r="AP181" s="41">
        <f>MAX(0,MIN(AN181,AO181-$C181))</f>
        <v>0</v>
      </c>
      <c r="AQ181" s="41">
        <f>AT180*(1+AR$4/12)</f>
        <v>0</v>
      </c>
      <c r="AR181" s="41">
        <f>MAX(0,AQ181-AS$4)</f>
        <v>0</v>
      </c>
      <c r="AS181" s="41">
        <f>AO181+AR181</f>
        <v>0</v>
      </c>
      <c r="AT181" s="41">
        <f>MAX(0,MIN(AR181,AS181-$C181))</f>
        <v>0</v>
      </c>
    </row>
    <row r="182">
      <c r="A182" s="40" t="n">
        <v>176</v>
      </c>
      <c r="B182" s="40" t="str">
        <f>CHOOSE(MONTH(EDATE('4 Дългове'!$D$20,A182-1)),"януари","февруари","март","април","май","юни","юли","август","септември","октомври","ноември","декември")&amp;" "&amp;YEAR(EDATE('4 Дългове'!$D$20,A182-1))&amp;" г."</f>
        <v>юни 2041 г.</v>
      </c>
      <c r="C182" s="41">
        <f>$C$4-(G182+K182+O182+S182+W182+AA182+AE182+AI182+AM182+AQ182)+(H182+L182+P182+T182+X182+AB182+AF182+AJ182+AN182+AR182)</f>
        <v>470</v>
      </c>
      <c r="D182" s="41">
        <f>(G182+K182+O182+S182+W182+AA182+AE182+AI182+AM182+AQ182)-(J181+N181+R181+V181+Z181+AD181+AH181+AL181+AP181+AT181)</f>
        <v>0</v>
      </c>
      <c r="E182" s="41">
        <f>J182+N182+R182+V182+Z182+AD182+AH182+AL182+AP182+AT182</f>
        <v>0</v>
      </c>
      <c r="F182" s="40" t="str">
        <f>IF(AND(E182&lt;0.005,E181&gt;=0.005),A182,"")</f>
        <v/>
      </c>
      <c r="G182" s="41">
        <f>J181*(1+H$4/12)</f>
        <v>0</v>
      </c>
      <c r="H182" s="41">
        <f>MAX(0,G182-I$4)</f>
        <v>0</v>
      </c>
      <c r="I182" s="41">
        <f>H182</f>
        <v>0</v>
      </c>
      <c r="J182" s="41">
        <f>MAX(0,MIN(H182,I182-$C182))</f>
        <v>0</v>
      </c>
      <c r="K182" s="41">
        <f>N181*(1+L$4/12)</f>
        <v>0</v>
      </c>
      <c r="L182" s="41">
        <f>MAX(0,K182-M$4)</f>
        <v>0</v>
      </c>
      <c r="M182" s="41">
        <f>I182+L182</f>
        <v>0</v>
      </c>
      <c r="N182" s="41">
        <f>MAX(0,MIN(L182,M182-$C182))</f>
        <v>0</v>
      </c>
      <c r="O182" s="41">
        <f>R181*(1+P$4/12)</f>
        <v>0</v>
      </c>
      <c r="P182" s="41">
        <f>MAX(0,O182-Q$4)</f>
        <v>0</v>
      </c>
      <c r="Q182" s="41">
        <f>M182+P182</f>
        <v>0</v>
      </c>
      <c r="R182" s="41">
        <f>MAX(0,MIN(P182,Q182-$C182))</f>
        <v>0</v>
      </c>
      <c r="S182" s="41">
        <f>V181*(1+T$4/12)</f>
        <v>0</v>
      </c>
      <c r="T182" s="41">
        <f>MAX(0,S182-U$4)</f>
        <v>0</v>
      </c>
      <c r="U182" s="41">
        <f>Q182+T182</f>
        <v>0</v>
      </c>
      <c r="V182" s="41">
        <f>MAX(0,MIN(T182,U182-$C182))</f>
        <v>0</v>
      </c>
      <c r="W182" s="41">
        <f>Z181*(1+X$4/12)</f>
        <v>0</v>
      </c>
      <c r="X182" s="41">
        <f>MAX(0,W182-Y$4)</f>
        <v>0</v>
      </c>
      <c r="Y182" s="41">
        <f>U182+X182</f>
        <v>0</v>
      </c>
      <c r="Z182" s="41">
        <f>MAX(0,MIN(X182,Y182-$C182))</f>
        <v>0</v>
      </c>
      <c r="AA182" s="41">
        <f>AD181*(1+AB$4/12)</f>
        <v>0</v>
      </c>
      <c r="AB182" s="41">
        <f>MAX(0,AA182-AC$4)</f>
        <v>0</v>
      </c>
      <c r="AC182" s="41">
        <f>Y182+AB182</f>
        <v>0</v>
      </c>
      <c r="AD182" s="41">
        <f>MAX(0,MIN(AB182,AC182-$C182))</f>
        <v>0</v>
      </c>
      <c r="AE182" s="41">
        <f>AH181*(1+AF$4/12)</f>
        <v>0</v>
      </c>
      <c r="AF182" s="41">
        <f>MAX(0,AE182-AG$4)</f>
        <v>0</v>
      </c>
      <c r="AG182" s="41">
        <f>AC182+AF182</f>
        <v>0</v>
      </c>
      <c r="AH182" s="41">
        <f>MAX(0,MIN(AF182,AG182-$C182))</f>
        <v>0</v>
      </c>
      <c r="AI182" s="41">
        <f>AL181*(1+AJ$4/12)</f>
        <v>0</v>
      </c>
      <c r="AJ182" s="41">
        <f>MAX(0,AI182-AK$4)</f>
        <v>0</v>
      </c>
      <c r="AK182" s="41">
        <f>AG182+AJ182</f>
        <v>0</v>
      </c>
      <c r="AL182" s="41">
        <f>MAX(0,MIN(AJ182,AK182-$C182))</f>
        <v>0</v>
      </c>
      <c r="AM182" s="41">
        <f>AP181*(1+AN$4/12)</f>
        <v>0</v>
      </c>
      <c r="AN182" s="41">
        <f>MAX(0,AM182-AO$4)</f>
        <v>0</v>
      </c>
      <c r="AO182" s="41">
        <f>AK182+AN182</f>
        <v>0</v>
      </c>
      <c r="AP182" s="41">
        <f>MAX(0,MIN(AN182,AO182-$C182))</f>
        <v>0</v>
      </c>
      <c r="AQ182" s="41">
        <f>AT181*(1+AR$4/12)</f>
        <v>0</v>
      </c>
      <c r="AR182" s="41">
        <f>MAX(0,AQ182-AS$4)</f>
        <v>0</v>
      </c>
      <c r="AS182" s="41">
        <f>AO182+AR182</f>
        <v>0</v>
      </c>
      <c r="AT182" s="41">
        <f>MAX(0,MIN(AR182,AS182-$C182))</f>
        <v>0</v>
      </c>
    </row>
    <row r="183">
      <c r="A183" s="40" t="n">
        <v>177</v>
      </c>
      <c r="B183" s="40" t="str">
        <f>CHOOSE(MONTH(EDATE('4 Дългове'!$D$20,A183-1)),"януари","февруари","март","април","май","юни","юли","август","септември","октомври","ноември","декември")&amp;" "&amp;YEAR(EDATE('4 Дългове'!$D$20,A183-1))&amp;" г."</f>
        <v>юли 2041 г.</v>
      </c>
      <c r="C183" s="41">
        <f>$C$4-(G183+K183+O183+S183+W183+AA183+AE183+AI183+AM183+AQ183)+(H183+L183+P183+T183+X183+AB183+AF183+AJ183+AN183+AR183)</f>
        <v>470</v>
      </c>
      <c r="D183" s="41">
        <f>(G183+K183+O183+S183+W183+AA183+AE183+AI183+AM183+AQ183)-(J182+N182+R182+V182+Z182+AD182+AH182+AL182+AP182+AT182)</f>
        <v>0</v>
      </c>
      <c r="E183" s="41">
        <f>J183+N183+R183+V183+Z183+AD183+AH183+AL183+AP183+AT183</f>
        <v>0</v>
      </c>
      <c r="F183" s="40" t="str">
        <f>IF(AND(E183&lt;0.005,E182&gt;=0.005),A183,"")</f>
        <v/>
      </c>
      <c r="G183" s="41">
        <f>J182*(1+H$4/12)</f>
        <v>0</v>
      </c>
      <c r="H183" s="41">
        <f>MAX(0,G183-I$4)</f>
        <v>0</v>
      </c>
      <c r="I183" s="41">
        <f>H183</f>
        <v>0</v>
      </c>
      <c r="J183" s="41">
        <f>MAX(0,MIN(H183,I183-$C183))</f>
        <v>0</v>
      </c>
      <c r="K183" s="41">
        <f>N182*(1+L$4/12)</f>
        <v>0</v>
      </c>
      <c r="L183" s="41">
        <f>MAX(0,K183-M$4)</f>
        <v>0</v>
      </c>
      <c r="M183" s="41">
        <f>I183+L183</f>
        <v>0</v>
      </c>
      <c r="N183" s="41">
        <f>MAX(0,MIN(L183,M183-$C183))</f>
        <v>0</v>
      </c>
      <c r="O183" s="41">
        <f>R182*(1+P$4/12)</f>
        <v>0</v>
      </c>
      <c r="P183" s="41">
        <f>MAX(0,O183-Q$4)</f>
        <v>0</v>
      </c>
      <c r="Q183" s="41">
        <f>M183+P183</f>
        <v>0</v>
      </c>
      <c r="R183" s="41">
        <f>MAX(0,MIN(P183,Q183-$C183))</f>
        <v>0</v>
      </c>
      <c r="S183" s="41">
        <f>V182*(1+T$4/12)</f>
        <v>0</v>
      </c>
      <c r="T183" s="41">
        <f>MAX(0,S183-U$4)</f>
        <v>0</v>
      </c>
      <c r="U183" s="41">
        <f>Q183+T183</f>
        <v>0</v>
      </c>
      <c r="V183" s="41">
        <f>MAX(0,MIN(T183,U183-$C183))</f>
        <v>0</v>
      </c>
      <c r="W183" s="41">
        <f>Z182*(1+X$4/12)</f>
        <v>0</v>
      </c>
      <c r="X183" s="41">
        <f>MAX(0,W183-Y$4)</f>
        <v>0</v>
      </c>
      <c r="Y183" s="41">
        <f>U183+X183</f>
        <v>0</v>
      </c>
      <c r="Z183" s="41">
        <f>MAX(0,MIN(X183,Y183-$C183))</f>
        <v>0</v>
      </c>
      <c r="AA183" s="41">
        <f>AD182*(1+AB$4/12)</f>
        <v>0</v>
      </c>
      <c r="AB183" s="41">
        <f>MAX(0,AA183-AC$4)</f>
        <v>0</v>
      </c>
      <c r="AC183" s="41">
        <f>Y183+AB183</f>
        <v>0</v>
      </c>
      <c r="AD183" s="41">
        <f>MAX(0,MIN(AB183,AC183-$C183))</f>
        <v>0</v>
      </c>
      <c r="AE183" s="41">
        <f>AH182*(1+AF$4/12)</f>
        <v>0</v>
      </c>
      <c r="AF183" s="41">
        <f>MAX(0,AE183-AG$4)</f>
        <v>0</v>
      </c>
      <c r="AG183" s="41">
        <f>AC183+AF183</f>
        <v>0</v>
      </c>
      <c r="AH183" s="41">
        <f>MAX(0,MIN(AF183,AG183-$C183))</f>
        <v>0</v>
      </c>
      <c r="AI183" s="41">
        <f>AL182*(1+AJ$4/12)</f>
        <v>0</v>
      </c>
      <c r="AJ183" s="41">
        <f>MAX(0,AI183-AK$4)</f>
        <v>0</v>
      </c>
      <c r="AK183" s="41">
        <f>AG183+AJ183</f>
        <v>0</v>
      </c>
      <c r="AL183" s="41">
        <f>MAX(0,MIN(AJ183,AK183-$C183))</f>
        <v>0</v>
      </c>
      <c r="AM183" s="41">
        <f>AP182*(1+AN$4/12)</f>
        <v>0</v>
      </c>
      <c r="AN183" s="41">
        <f>MAX(0,AM183-AO$4)</f>
        <v>0</v>
      </c>
      <c r="AO183" s="41">
        <f>AK183+AN183</f>
        <v>0</v>
      </c>
      <c r="AP183" s="41">
        <f>MAX(0,MIN(AN183,AO183-$C183))</f>
        <v>0</v>
      </c>
      <c r="AQ183" s="41">
        <f>AT182*(1+AR$4/12)</f>
        <v>0</v>
      </c>
      <c r="AR183" s="41">
        <f>MAX(0,AQ183-AS$4)</f>
        <v>0</v>
      </c>
      <c r="AS183" s="41">
        <f>AO183+AR183</f>
        <v>0</v>
      </c>
      <c r="AT183" s="41">
        <f>MAX(0,MIN(AR183,AS183-$C183))</f>
        <v>0</v>
      </c>
    </row>
    <row r="184">
      <c r="A184" s="40" t="n">
        <v>178</v>
      </c>
      <c r="B184" s="40" t="str">
        <f>CHOOSE(MONTH(EDATE('4 Дългове'!$D$20,A184-1)),"януари","февруари","март","април","май","юни","юли","август","септември","октомври","ноември","декември")&amp;" "&amp;YEAR(EDATE('4 Дългове'!$D$20,A184-1))&amp;" г."</f>
        <v>август 2041 г.</v>
      </c>
      <c r="C184" s="41">
        <f>$C$4-(G184+K184+O184+S184+W184+AA184+AE184+AI184+AM184+AQ184)+(H184+L184+P184+T184+X184+AB184+AF184+AJ184+AN184+AR184)</f>
        <v>470</v>
      </c>
      <c r="D184" s="41">
        <f>(G184+K184+O184+S184+W184+AA184+AE184+AI184+AM184+AQ184)-(J183+N183+R183+V183+Z183+AD183+AH183+AL183+AP183+AT183)</f>
        <v>0</v>
      </c>
      <c r="E184" s="41">
        <f>J184+N184+R184+V184+Z184+AD184+AH184+AL184+AP184+AT184</f>
        <v>0</v>
      </c>
      <c r="F184" s="40" t="str">
        <f>IF(AND(E184&lt;0.005,E183&gt;=0.005),A184,"")</f>
        <v/>
      </c>
      <c r="G184" s="41">
        <f>J183*(1+H$4/12)</f>
        <v>0</v>
      </c>
      <c r="H184" s="41">
        <f>MAX(0,G184-I$4)</f>
        <v>0</v>
      </c>
      <c r="I184" s="41">
        <f>H184</f>
        <v>0</v>
      </c>
      <c r="J184" s="41">
        <f>MAX(0,MIN(H184,I184-$C184))</f>
        <v>0</v>
      </c>
      <c r="K184" s="41">
        <f>N183*(1+L$4/12)</f>
        <v>0</v>
      </c>
      <c r="L184" s="41">
        <f>MAX(0,K184-M$4)</f>
        <v>0</v>
      </c>
      <c r="M184" s="41">
        <f>I184+L184</f>
        <v>0</v>
      </c>
      <c r="N184" s="41">
        <f>MAX(0,MIN(L184,M184-$C184))</f>
        <v>0</v>
      </c>
      <c r="O184" s="41">
        <f>R183*(1+P$4/12)</f>
        <v>0</v>
      </c>
      <c r="P184" s="41">
        <f>MAX(0,O184-Q$4)</f>
        <v>0</v>
      </c>
      <c r="Q184" s="41">
        <f>M184+P184</f>
        <v>0</v>
      </c>
      <c r="R184" s="41">
        <f>MAX(0,MIN(P184,Q184-$C184))</f>
        <v>0</v>
      </c>
      <c r="S184" s="41">
        <f>V183*(1+T$4/12)</f>
        <v>0</v>
      </c>
      <c r="T184" s="41">
        <f>MAX(0,S184-U$4)</f>
        <v>0</v>
      </c>
      <c r="U184" s="41">
        <f>Q184+T184</f>
        <v>0</v>
      </c>
      <c r="V184" s="41">
        <f>MAX(0,MIN(T184,U184-$C184))</f>
        <v>0</v>
      </c>
      <c r="W184" s="41">
        <f>Z183*(1+X$4/12)</f>
        <v>0</v>
      </c>
      <c r="X184" s="41">
        <f>MAX(0,W184-Y$4)</f>
        <v>0</v>
      </c>
      <c r="Y184" s="41">
        <f>U184+X184</f>
        <v>0</v>
      </c>
      <c r="Z184" s="41">
        <f>MAX(0,MIN(X184,Y184-$C184))</f>
        <v>0</v>
      </c>
      <c r="AA184" s="41">
        <f>AD183*(1+AB$4/12)</f>
        <v>0</v>
      </c>
      <c r="AB184" s="41">
        <f>MAX(0,AA184-AC$4)</f>
        <v>0</v>
      </c>
      <c r="AC184" s="41">
        <f>Y184+AB184</f>
        <v>0</v>
      </c>
      <c r="AD184" s="41">
        <f>MAX(0,MIN(AB184,AC184-$C184))</f>
        <v>0</v>
      </c>
      <c r="AE184" s="41">
        <f>AH183*(1+AF$4/12)</f>
        <v>0</v>
      </c>
      <c r="AF184" s="41">
        <f>MAX(0,AE184-AG$4)</f>
        <v>0</v>
      </c>
      <c r="AG184" s="41">
        <f>AC184+AF184</f>
        <v>0</v>
      </c>
      <c r="AH184" s="41">
        <f>MAX(0,MIN(AF184,AG184-$C184))</f>
        <v>0</v>
      </c>
      <c r="AI184" s="41">
        <f>AL183*(1+AJ$4/12)</f>
        <v>0</v>
      </c>
      <c r="AJ184" s="41">
        <f>MAX(0,AI184-AK$4)</f>
        <v>0</v>
      </c>
      <c r="AK184" s="41">
        <f>AG184+AJ184</f>
        <v>0</v>
      </c>
      <c r="AL184" s="41">
        <f>MAX(0,MIN(AJ184,AK184-$C184))</f>
        <v>0</v>
      </c>
      <c r="AM184" s="41">
        <f>AP183*(1+AN$4/12)</f>
        <v>0</v>
      </c>
      <c r="AN184" s="41">
        <f>MAX(0,AM184-AO$4)</f>
        <v>0</v>
      </c>
      <c r="AO184" s="41">
        <f>AK184+AN184</f>
        <v>0</v>
      </c>
      <c r="AP184" s="41">
        <f>MAX(0,MIN(AN184,AO184-$C184))</f>
        <v>0</v>
      </c>
      <c r="AQ184" s="41">
        <f>AT183*(1+AR$4/12)</f>
        <v>0</v>
      </c>
      <c r="AR184" s="41">
        <f>MAX(0,AQ184-AS$4)</f>
        <v>0</v>
      </c>
      <c r="AS184" s="41">
        <f>AO184+AR184</f>
        <v>0</v>
      </c>
      <c r="AT184" s="41">
        <f>MAX(0,MIN(AR184,AS184-$C184))</f>
        <v>0</v>
      </c>
    </row>
    <row r="185">
      <c r="A185" s="40" t="n">
        <v>179</v>
      </c>
      <c r="B185" s="40" t="str">
        <f>CHOOSE(MONTH(EDATE('4 Дългове'!$D$20,A185-1)),"януари","февруари","март","април","май","юни","юли","август","септември","октомври","ноември","декември")&amp;" "&amp;YEAR(EDATE('4 Дългове'!$D$20,A185-1))&amp;" г."</f>
        <v>септември 2041 г.</v>
      </c>
      <c r="C185" s="41">
        <f>$C$4-(G185+K185+O185+S185+W185+AA185+AE185+AI185+AM185+AQ185)+(H185+L185+P185+T185+X185+AB185+AF185+AJ185+AN185+AR185)</f>
        <v>470</v>
      </c>
      <c r="D185" s="41">
        <f>(G185+K185+O185+S185+W185+AA185+AE185+AI185+AM185+AQ185)-(J184+N184+R184+V184+Z184+AD184+AH184+AL184+AP184+AT184)</f>
        <v>0</v>
      </c>
      <c r="E185" s="41">
        <f>J185+N185+R185+V185+Z185+AD185+AH185+AL185+AP185+AT185</f>
        <v>0</v>
      </c>
      <c r="F185" s="40" t="str">
        <f>IF(AND(E185&lt;0.005,E184&gt;=0.005),A185,"")</f>
        <v/>
      </c>
      <c r="G185" s="41">
        <f>J184*(1+H$4/12)</f>
        <v>0</v>
      </c>
      <c r="H185" s="41">
        <f>MAX(0,G185-I$4)</f>
        <v>0</v>
      </c>
      <c r="I185" s="41">
        <f>H185</f>
        <v>0</v>
      </c>
      <c r="J185" s="41">
        <f>MAX(0,MIN(H185,I185-$C185))</f>
        <v>0</v>
      </c>
      <c r="K185" s="41">
        <f>N184*(1+L$4/12)</f>
        <v>0</v>
      </c>
      <c r="L185" s="41">
        <f>MAX(0,K185-M$4)</f>
        <v>0</v>
      </c>
      <c r="M185" s="41">
        <f>I185+L185</f>
        <v>0</v>
      </c>
      <c r="N185" s="41">
        <f>MAX(0,MIN(L185,M185-$C185))</f>
        <v>0</v>
      </c>
      <c r="O185" s="41">
        <f>R184*(1+P$4/12)</f>
        <v>0</v>
      </c>
      <c r="P185" s="41">
        <f>MAX(0,O185-Q$4)</f>
        <v>0</v>
      </c>
      <c r="Q185" s="41">
        <f>M185+P185</f>
        <v>0</v>
      </c>
      <c r="R185" s="41">
        <f>MAX(0,MIN(P185,Q185-$C185))</f>
        <v>0</v>
      </c>
      <c r="S185" s="41">
        <f>V184*(1+T$4/12)</f>
        <v>0</v>
      </c>
      <c r="T185" s="41">
        <f>MAX(0,S185-U$4)</f>
        <v>0</v>
      </c>
      <c r="U185" s="41">
        <f>Q185+T185</f>
        <v>0</v>
      </c>
      <c r="V185" s="41">
        <f>MAX(0,MIN(T185,U185-$C185))</f>
        <v>0</v>
      </c>
      <c r="W185" s="41">
        <f>Z184*(1+X$4/12)</f>
        <v>0</v>
      </c>
      <c r="X185" s="41">
        <f>MAX(0,W185-Y$4)</f>
        <v>0</v>
      </c>
      <c r="Y185" s="41">
        <f>U185+X185</f>
        <v>0</v>
      </c>
      <c r="Z185" s="41">
        <f>MAX(0,MIN(X185,Y185-$C185))</f>
        <v>0</v>
      </c>
      <c r="AA185" s="41">
        <f>AD184*(1+AB$4/12)</f>
        <v>0</v>
      </c>
      <c r="AB185" s="41">
        <f>MAX(0,AA185-AC$4)</f>
        <v>0</v>
      </c>
      <c r="AC185" s="41">
        <f>Y185+AB185</f>
        <v>0</v>
      </c>
      <c r="AD185" s="41">
        <f>MAX(0,MIN(AB185,AC185-$C185))</f>
        <v>0</v>
      </c>
      <c r="AE185" s="41">
        <f>AH184*(1+AF$4/12)</f>
        <v>0</v>
      </c>
      <c r="AF185" s="41">
        <f>MAX(0,AE185-AG$4)</f>
        <v>0</v>
      </c>
      <c r="AG185" s="41">
        <f>AC185+AF185</f>
        <v>0</v>
      </c>
      <c r="AH185" s="41">
        <f>MAX(0,MIN(AF185,AG185-$C185))</f>
        <v>0</v>
      </c>
      <c r="AI185" s="41">
        <f>AL184*(1+AJ$4/12)</f>
        <v>0</v>
      </c>
      <c r="AJ185" s="41">
        <f>MAX(0,AI185-AK$4)</f>
        <v>0</v>
      </c>
      <c r="AK185" s="41">
        <f>AG185+AJ185</f>
        <v>0</v>
      </c>
      <c r="AL185" s="41">
        <f>MAX(0,MIN(AJ185,AK185-$C185))</f>
        <v>0</v>
      </c>
      <c r="AM185" s="41">
        <f>AP184*(1+AN$4/12)</f>
        <v>0</v>
      </c>
      <c r="AN185" s="41">
        <f>MAX(0,AM185-AO$4)</f>
        <v>0</v>
      </c>
      <c r="AO185" s="41">
        <f>AK185+AN185</f>
        <v>0</v>
      </c>
      <c r="AP185" s="41">
        <f>MAX(0,MIN(AN185,AO185-$C185))</f>
        <v>0</v>
      </c>
      <c r="AQ185" s="41">
        <f>AT184*(1+AR$4/12)</f>
        <v>0</v>
      </c>
      <c r="AR185" s="41">
        <f>MAX(0,AQ185-AS$4)</f>
        <v>0</v>
      </c>
      <c r="AS185" s="41">
        <f>AO185+AR185</f>
        <v>0</v>
      </c>
      <c r="AT185" s="41">
        <f>MAX(0,MIN(AR185,AS185-$C185))</f>
        <v>0</v>
      </c>
    </row>
    <row r="186">
      <c r="A186" s="40" t="n">
        <v>180</v>
      </c>
      <c r="B186" s="40" t="str">
        <f>CHOOSE(MONTH(EDATE('4 Дългове'!$D$20,A186-1)),"януари","февруари","март","април","май","юни","юли","август","септември","октомври","ноември","декември")&amp;" "&amp;YEAR(EDATE('4 Дългове'!$D$20,A186-1))&amp;" г."</f>
        <v>октомври 2041 г.</v>
      </c>
      <c r="C186" s="41">
        <f>$C$4-(G186+K186+O186+S186+W186+AA186+AE186+AI186+AM186+AQ186)+(H186+L186+P186+T186+X186+AB186+AF186+AJ186+AN186+AR186)</f>
        <v>470</v>
      </c>
      <c r="D186" s="41">
        <f>(G186+K186+O186+S186+W186+AA186+AE186+AI186+AM186+AQ186)-(J185+N185+R185+V185+Z185+AD185+AH185+AL185+AP185+AT185)</f>
        <v>0</v>
      </c>
      <c r="E186" s="41">
        <f>J186+N186+R186+V186+Z186+AD186+AH186+AL186+AP186+AT186</f>
        <v>0</v>
      </c>
      <c r="F186" s="40" t="str">
        <f>IF(AND(E186&lt;0.005,E185&gt;=0.005),A186,"")</f>
        <v/>
      </c>
      <c r="G186" s="41">
        <f>J185*(1+H$4/12)</f>
        <v>0</v>
      </c>
      <c r="H186" s="41">
        <f>MAX(0,G186-I$4)</f>
        <v>0</v>
      </c>
      <c r="I186" s="41">
        <f>H186</f>
        <v>0</v>
      </c>
      <c r="J186" s="41">
        <f>MAX(0,MIN(H186,I186-$C186))</f>
        <v>0</v>
      </c>
      <c r="K186" s="41">
        <f>N185*(1+L$4/12)</f>
        <v>0</v>
      </c>
      <c r="L186" s="41">
        <f>MAX(0,K186-M$4)</f>
        <v>0</v>
      </c>
      <c r="M186" s="41">
        <f>I186+L186</f>
        <v>0</v>
      </c>
      <c r="N186" s="41">
        <f>MAX(0,MIN(L186,M186-$C186))</f>
        <v>0</v>
      </c>
      <c r="O186" s="41">
        <f>R185*(1+P$4/12)</f>
        <v>0</v>
      </c>
      <c r="P186" s="41">
        <f>MAX(0,O186-Q$4)</f>
        <v>0</v>
      </c>
      <c r="Q186" s="41">
        <f>M186+P186</f>
        <v>0</v>
      </c>
      <c r="R186" s="41">
        <f>MAX(0,MIN(P186,Q186-$C186))</f>
        <v>0</v>
      </c>
      <c r="S186" s="41">
        <f>V185*(1+T$4/12)</f>
        <v>0</v>
      </c>
      <c r="T186" s="41">
        <f>MAX(0,S186-U$4)</f>
        <v>0</v>
      </c>
      <c r="U186" s="41">
        <f>Q186+T186</f>
        <v>0</v>
      </c>
      <c r="V186" s="41">
        <f>MAX(0,MIN(T186,U186-$C186))</f>
        <v>0</v>
      </c>
      <c r="W186" s="41">
        <f>Z185*(1+X$4/12)</f>
        <v>0</v>
      </c>
      <c r="X186" s="41">
        <f>MAX(0,W186-Y$4)</f>
        <v>0</v>
      </c>
      <c r="Y186" s="41">
        <f>U186+X186</f>
        <v>0</v>
      </c>
      <c r="Z186" s="41">
        <f>MAX(0,MIN(X186,Y186-$C186))</f>
        <v>0</v>
      </c>
      <c r="AA186" s="41">
        <f>AD185*(1+AB$4/12)</f>
        <v>0</v>
      </c>
      <c r="AB186" s="41">
        <f>MAX(0,AA186-AC$4)</f>
        <v>0</v>
      </c>
      <c r="AC186" s="41">
        <f>Y186+AB186</f>
        <v>0</v>
      </c>
      <c r="AD186" s="41">
        <f>MAX(0,MIN(AB186,AC186-$C186))</f>
        <v>0</v>
      </c>
      <c r="AE186" s="41">
        <f>AH185*(1+AF$4/12)</f>
        <v>0</v>
      </c>
      <c r="AF186" s="41">
        <f>MAX(0,AE186-AG$4)</f>
        <v>0</v>
      </c>
      <c r="AG186" s="41">
        <f>AC186+AF186</f>
        <v>0</v>
      </c>
      <c r="AH186" s="41">
        <f>MAX(0,MIN(AF186,AG186-$C186))</f>
        <v>0</v>
      </c>
      <c r="AI186" s="41">
        <f>AL185*(1+AJ$4/12)</f>
        <v>0</v>
      </c>
      <c r="AJ186" s="41">
        <f>MAX(0,AI186-AK$4)</f>
        <v>0</v>
      </c>
      <c r="AK186" s="41">
        <f>AG186+AJ186</f>
        <v>0</v>
      </c>
      <c r="AL186" s="41">
        <f>MAX(0,MIN(AJ186,AK186-$C186))</f>
        <v>0</v>
      </c>
      <c r="AM186" s="41">
        <f>AP185*(1+AN$4/12)</f>
        <v>0</v>
      </c>
      <c r="AN186" s="41">
        <f>MAX(0,AM186-AO$4)</f>
        <v>0</v>
      </c>
      <c r="AO186" s="41">
        <f>AK186+AN186</f>
        <v>0</v>
      </c>
      <c r="AP186" s="41">
        <f>MAX(0,MIN(AN186,AO186-$C186))</f>
        <v>0</v>
      </c>
      <c r="AQ186" s="41">
        <f>AT185*(1+AR$4/12)</f>
        <v>0</v>
      </c>
      <c r="AR186" s="41">
        <f>MAX(0,AQ186-AS$4)</f>
        <v>0</v>
      </c>
      <c r="AS186" s="41">
        <f>AO186+AR186</f>
        <v>0</v>
      </c>
      <c r="AT186" s="41">
        <f>MAX(0,MIN(AR186,AS186-$C186))</f>
        <v>0</v>
      </c>
    </row>
    <row r="187">
      <c r="A187" s="40" t="n">
        <v>181</v>
      </c>
      <c r="B187" s="40" t="str">
        <f>CHOOSE(MONTH(EDATE('4 Дългове'!$D$20,A187-1)),"януари","февруари","март","април","май","юни","юли","август","септември","октомври","ноември","декември")&amp;" "&amp;YEAR(EDATE('4 Дългове'!$D$20,A187-1))&amp;" г."</f>
        <v>ноември 2041 г.</v>
      </c>
      <c r="C187" s="41">
        <f>$C$4-(G187+K187+O187+S187+W187+AA187+AE187+AI187+AM187+AQ187)+(H187+L187+P187+T187+X187+AB187+AF187+AJ187+AN187+AR187)</f>
        <v>470</v>
      </c>
      <c r="D187" s="41">
        <f>(G187+K187+O187+S187+W187+AA187+AE187+AI187+AM187+AQ187)-(J186+N186+R186+V186+Z186+AD186+AH186+AL186+AP186+AT186)</f>
        <v>0</v>
      </c>
      <c r="E187" s="41">
        <f>J187+N187+R187+V187+Z187+AD187+AH187+AL187+AP187+AT187</f>
        <v>0</v>
      </c>
      <c r="F187" s="40" t="str">
        <f>IF(AND(E187&lt;0.005,E186&gt;=0.005),A187,"")</f>
        <v/>
      </c>
      <c r="G187" s="41">
        <f>J186*(1+H$4/12)</f>
        <v>0</v>
      </c>
      <c r="H187" s="41">
        <f>MAX(0,G187-I$4)</f>
        <v>0</v>
      </c>
      <c r="I187" s="41">
        <f>H187</f>
        <v>0</v>
      </c>
      <c r="J187" s="41">
        <f>MAX(0,MIN(H187,I187-$C187))</f>
        <v>0</v>
      </c>
      <c r="K187" s="41">
        <f>N186*(1+L$4/12)</f>
        <v>0</v>
      </c>
      <c r="L187" s="41">
        <f>MAX(0,K187-M$4)</f>
        <v>0</v>
      </c>
      <c r="M187" s="41">
        <f>I187+L187</f>
        <v>0</v>
      </c>
      <c r="N187" s="41">
        <f>MAX(0,MIN(L187,M187-$C187))</f>
        <v>0</v>
      </c>
      <c r="O187" s="41">
        <f>R186*(1+P$4/12)</f>
        <v>0</v>
      </c>
      <c r="P187" s="41">
        <f>MAX(0,O187-Q$4)</f>
        <v>0</v>
      </c>
      <c r="Q187" s="41">
        <f>M187+P187</f>
        <v>0</v>
      </c>
      <c r="R187" s="41">
        <f>MAX(0,MIN(P187,Q187-$C187))</f>
        <v>0</v>
      </c>
      <c r="S187" s="41">
        <f>V186*(1+T$4/12)</f>
        <v>0</v>
      </c>
      <c r="T187" s="41">
        <f>MAX(0,S187-U$4)</f>
        <v>0</v>
      </c>
      <c r="U187" s="41">
        <f>Q187+T187</f>
        <v>0</v>
      </c>
      <c r="V187" s="41">
        <f>MAX(0,MIN(T187,U187-$C187))</f>
        <v>0</v>
      </c>
      <c r="W187" s="41">
        <f>Z186*(1+X$4/12)</f>
        <v>0</v>
      </c>
      <c r="X187" s="41">
        <f>MAX(0,W187-Y$4)</f>
        <v>0</v>
      </c>
      <c r="Y187" s="41">
        <f>U187+X187</f>
        <v>0</v>
      </c>
      <c r="Z187" s="41">
        <f>MAX(0,MIN(X187,Y187-$C187))</f>
        <v>0</v>
      </c>
      <c r="AA187" s="41">
        <f>AD186*(1+AB$4/12)</f>
        <v>0</v>
      </c>
      <c r="AB187" s="41">
        <f>MAX(0,AA187-AC$4)</f>
        <v>0</v>
      </c>
      <c r="AC187" s="41">
        <f>Y187+AB187</f>
        <v>0</v>
      </c>
      <c r="AD187" s="41">
        <f>MAX(0,MIN(AB187,AC187-$C187))</f>
        <v>0</v>
      </c>
      <c r="AE187" s="41">
        <f>AH186*(1+AF$4/12)</f>
        <v>0</v>
      </c>
      <c r="AF187" s="41">
        <f>MAX(0,AE187-AG$4)</f>
        <v>0</v>
      </c>
      <c r="AG187" s="41">
        <f>AC187+AF187</f>
        <v>0</v>
      </c>
      <c r="AH187" s="41">
        <f>MAX(0,MIN(AF187,AG187-$C187))</f>
        <v>0</v>
      </c>
      <c r="AI187" s="41">
        <f>AL186*(1+AJ$4/12)</f>
        <v>0</v>
      </c>
      <c r="AJ187" s="41">
        <f>MAX(0,AI187-AK$4)</f>
        <v>0</v>
      </c>
      <c r="AK187" s="41">
        <f>AG187+AJ187</f>
        <v>0</v>
      </c>
      <c r="AL187" s="41">
        <f>MAX(0,MIN(AJ187,AK187-$C187))</f>
        <v>0</v>
      </c>
      <c r="AM187" s="41">
        <f>AP186*(1+AN$4/12)</f>
        <v>0</v>
      </c>
      <c r="AN187" s="41">
        <f>MAX(0,AM187-AO$4)</f>
        <v>0</v>
      </c>
      <c r="AO187" s="41">
        <f>AK187+AN187</f>
        <v>0</v>
      </c>
      <c r="AP187" s="41">
        <f>MAX(0,MIN(AN187,AO187-$C187))</f>
        <v>0</v>
      </c>
      <c r="AQ187" s="41">
        <f>AT186*(1+AR$4/12)</f>
        <v>0</v>
      </c>
      <c r="AR187" s="41">
        <f>MAX(0,AQ187-AS$4)</f>
        <v>0</v>
      </c>
      <c r="AS187" s="41">
        <f>AO187+AR187</f>
        <v>0</v>
      </c>
      <c r="AT187" s="41">
        <f>MAX(0,MIN(AR187,AS187-$C187))</f>
        <v>0</v>
      </c>
    </row>
    <row r="188">
      <c r="A188" s="40" t="n">
        <v>182</v>
      </c>
      <c r="B188" s="40" t="str">
        <f>CHOOSE(MONTH(EDATE('4 Дългове'!$D$20,A188-1)),"януари","февруари","март","април","май","юни","юли","август","септември","октомври","ноември","декември")&amp;" "&amp;YEAR(EDATE('4 Дългове'!$D$20,A188-1))&amp;" г."</f>
        <v>декември 2041 г.</v>
      </c>
      <c r="C188" s="41">
        <f>$C$4-(G188+K188+O188+S188+W188+AA188+AE188+AI188+AM188+AQ188)+(H188+L188+P188+T188+X188+AB188+AF188+AJ188+AN188+AR188)</f>
        <v>470</v>
      </c>
      <c r="D188" s="41">
        <f>(G188+K188+O188+S188+W188+AA188+AE188+AI188+AM188+AQ188)-(J187+N187+R187+V187+Z187+AD187+AH187+AL187+AP187+AT187)</f>
        <v>0</v>
      </c>
      <c r="E188" s="41">
        <f>J188+N188+R188+V188+Z188+AD188+AH188+AL188+AP188+AT188</f>
        <v>0</v>
      </c>
      <c r="F188" s="40" t="str">
        <f>IF(AND(E188&lt;0.005,E187&gt;=0.005),A188,"")</f>
        <v/>
      </c>
      <c r="G188" s="41">
        <f>J187*(1+H$4/12)</f>
        <v>0</v>
      </c>
      <c r="H188" s="41">
        <f>MAX(0,G188-I$4)</f>
        <v>0</v>
      </c>
      <c r="I188" s="41">
        <f>H188</f>
        <v>0</v>
      </c>
      <c r="J188" s="41">
        <f>MAX(0,MIN(H188,I188-$C188))</f>
        <v>0</v>
      </c>
      <c r="K188" s="41">
        <f>N187*(1+L$4/12)</f>
        <v>0</v>
      </c>
      <c r="L188" s="41">
        <f>MAX(0,K188-M$4)</f>
        <v>0</v>
      </c>
      <c r="M188" s="41">
        <f>I188+L188</f>
        <v>0</v>
      </c>
      <c r="N188" s="41">
        <f>MAX(0,MIN(L188,M188-$C188))</f>
        <v>0</v>
      </c>
      <c r="O188" s="41">
        <f>R187*(1+P$4/12)</f>
        <v>0</v>
      </c>
      <c r="P188" s="41">
        <f>MAX(0,O188-Q$4)</f>
        <v>0</v>
      </c>
      <c r="Q188" s="41">
        <f>M188+P188</f>
        <v>0</v>
      </c>
      <c r="R188" s="41">
        <f>MAX(0,MIN(P188,Q188-$C188))</f>
        <v>0</v>
      </c>
      <c r="S188" s="41">
        <f>V187*(1+T$4/12)</f>
        <v>0</v>
      </c>
      <c r="T188" s="41">
        <f>MAX(0,S188-U$4)</f>
        <v>0</v>
      </c>
      <c r="U188" s="41">
        <f>Q188+T188</f>
        <v>0</v>
      </c>
      <c r="V188" s="41">
        <f>MAX(0,MIN(T188,U188-$C188))</f>
        <v>0</v>
      </c>
      <c r="W188" s="41">
        <f>Z187*(1+X$4/12)</f>
        <v>0</v>
      </c>
      <c r="X188" s="41">
        <f>MAX(0,W188-Y$4)</f>
        <v>0</v>
      </c>
      <c r="Y188" s="41">
        <f>U188+X188</f>
        <v>0</v>
      </c>
      <c r="Z188" s="41">
        <f>MAX(0,MIN(X188,Y188-$C188))</f>
        <v>0</v>
      </c>
      <c r="AA188" s="41">
        <f>AD187*(1+AB$4/12)</f>
        <v>0</v>
      </c>
      <c r="AB188" s="41">
        <f>MAX(0,AA188-AC$4)</f>
        <v>0</v>
      </c>
      <c r="AC188" s="41">
        <f>Y188+AB188</f>
        <v>0</v>
      </c>
      <c r="AD188" s="41">
        <f>MAX(0,MIN(AB188,AC188-$C188))</f>
        <v>0</v>
      </c>
      <c r="AE188" s="41">
        <f>AH187*(1+AF$4/12)</f>
        <v>0</v>
      </c>
      <c r="AF188" s="41">
        <f>MAX(0,AE188-AG$4)</f>
        <v>0</v>
      </c>
      <c r="AG188" s="41">
        <f>AC188+AF188</f>
        <v>0</v>
      </c>
      <c r="AH188" s="41">
        <f>MAX(0,MIN(AF188,AG188-$C188))</f>
        <v>0</v>
      </c>
      <c r="AI188" s="41">
        <f>AL187*(1+AJ$4/12)</f>
        <v>0</v>
      </c>
      <c r="AJ188" s="41">
        <f>MAX(0,AI188-AK$4)</f>
        <v>0</v>
      </c>
      <c r="AK188" s="41">
        <f>AG188+AJ188</f>
        <v>0</v>
      </c>
      <c r="AL188" s="41">
        <f>MAX(0,MIN(AJ188,AK188-$C188))</f>
        <v>0</v>
      </c>
      <c r="AM188" s="41">
        <f>AP187*(1+AN$4/12)</f>
        <v>0</v>
      </c>
      <c r="AN188" s="41">
        <f>MAX(0,AM188-AO$4)</f>
        <v>0</v>
      </c>
      <c r="AO188" s="41">
        <f>AK188+AN188</f>
        <v>0</v>
      </c>
      <c r="AP188" s="41">
        <f>MAX(0,MIN(AN188,AO188-$C188))</f>
        <v>0</v>
      </c>
      <c r="AQ188" s="41">
        <f>AT187*(1+AR$4/12)</f>
        <v>0</v>
      </c>
      <c r="AR188" s="41">
        <f>MAX(0,AQ188-AS$4)</f>
        <v>0</v>
      </c>
      <c r="AS188" s="41">
        <f>AO188+AR188</f>
        <v>0</v>
      </c>
      <c r="AT188" s="41">
        <f>MAX(0,MIN(AR188,AS188-$C188))</f>
        <v>0</v>
      </c>
    </row>
    <row r="189">
      <c r="A189" s="40" t="n">
        <v>183</v>
      </c>
      <c r="B189" s="40" t="str">
        <f>CHOOSE(MONTH(EDATE('4 Дългове'!$D$20,A189-1)),"януари","февруари","март","април","май","юни","юли","август","септември","октомври","ноември","декември")&amp;" "&amp;YEAR(EDATE('4 Дългове'!$D$20,A189-1))&amp;" г."</f>
        <v>януари 2042 г.</v>
      </c>
      <c r="C189" s="41">
        <f>$C$4-(G189+K189+O189+S189+W189+AA189+AE189+AI189+AM189+AQ189)+(H189+L189+P189+T189+X189+AB189+AF189+AJ189+AN189+AR189)</f>
        <v>470</v>
      </c>
      <c r="D189" s="41">
        <f>(G189+K189+O189+S189+W189+AA189+AE189+AI189+AM189+AQ189)-(J188+N188+R188+V188+Z188+AD188+AH188+AL188+AP188+AT188)</f>
        <v>0</v>
      </c>
      <c r="E189" s="41">
        <f>J189+N189+R189+V189+Z189+AD189+AH189+AL189+AP189+AT189</f>
        <v>0</v>
      </c>
      <c r="F189" s="40" t="str">
        <f>IF(AND(E189&lt;0.005,E188&gt;=0.005),A189,"")</f>
        <v/>
      </c>
      <c r="G189" s="41">
        <f>J188*(1+H$4/12)</f>
        <v>0</v>
      </c>
      <c r="H189" s="41">
        <f>MAX(0,G189-I$4)</f>
        <v>0</v>
      </c>
      <c r="I189" s="41">
        <f>H189</f>
        <v>0</v>
      </c>
      <c r="J189" s="41">
        <f>MAX(0,MIN(H189,I189-$C189))</f>
        <v>0</v>
      </c>
      <c r="K189" s="41">
        <f>N188*(1+L$4/12)</f>
        <v>0</v>
      </c>
      <c r="L189" s="41">
        <f>MAX(0,K189-M$4)</f>
        <v>0</v>
      </c>
      <c r="M189" s="41">
        <f>I189+L189</f>
        <v>0</v>
      </c>
      <c r="N189" s="41">
        <f>MAX(0,MIN(L189,M189-$C189))</f>
        <v>0</v>
      </c>
      <c r="O189" s="41">
        <f>R188*(1+P$4/12)</f>
        <v>0</v>
      </c>
      <c r="P189" s="41">
        <f>MAX(0,O189-Q$4)</f>
        <v>0</v>
      </c>
      <c r="Q189" s="41">
        <f>M189+P189</f>
        <v>0</v>
      </c>
      <c r="R189" s="41">
        <f>MAX(0,MIN(P189,Q189-$C189))</f>
        <v>0</v>
      </c>
      <c r="S189" s="41">
        <f>V188*(1+T$4/12)</f>
        <v>0</v>
      </c>
      <c r="T189" s="41">
        <f>MAX(0,S189-U$4)</f>
        <v>0</v>
      </c>
      <c r="U189" s="41">
        <f>Q189+T189</f>
        <v>0</v>
      </c>
      <c r="V189" s="41">
        <f>MAX(0,MIN(T189,U189-$C189))</f>
        <v>0</v>
      </c>
      <c r="W189" s="41">
        <f>Z188*(1+X$4/12)</f>
        <v>0</v>
      </c>
      <c r="X189" s="41">
        <f>MAX(0,W189-Y$4)</f>
        <v>0</v>
      </c>
      <c r="Y189" s="41">
        <f>U189+X189</f>
        <v>0</v>
      </c>
      <c r="Z189" s="41">
        <f>MAX(0,MIN(X189,Y189-$C189))</f>
        <v>0</v>
      </c>
      <c r="AA189" s="41">
        <f>AD188*(1+AB$4/12)</f>
        <v>0</v>
      </c>
      <c r="AB189" s="41">
        <f>MAX(0,AA189-AC$4)</f>
        <v>0</v>
      </c>
      <c r="AC189" s="41">
        <f>Y189+AB189</f>
        <v>0</v>
      </c>
      <c r="AD189" s="41">
        <f>MAX(0,MIN(AB189,AC189-$C189))</f>
        <v>0</v>
      </c>
      <c r="AE189" s="41">
        <f>AH188*(1+AF$4/12)</f>
        <v>0</v>
      </c>
      <c r="AF189" s="41">
        <f>MAX(0,AE189-AG$4)</f>
        <v>0</v>
      </c>
      <c r="AG189" s="41">
        <f>AC189+AF189</f>
        <v>0</v>
      </c>
      <c r="AH189" s="41">
        <f>MAX(0,MIN(AF189,AG189-$C189))</f>
        <v>0</v>
      </c>
      <c r="AI189" s="41">
        <f>AL188*(1+AJ$4/12)</f>
        <v>0</v>
      </c>
      <c r="AJ189" s="41">
        <f>MAX(0,AI189-AK$4)</f>
        <v>0</v>
      </c>
      <c r="AK189" s="41">
        <f>AG189+AJ189</f>
        <v>0</v>
      </c>
      <c r="AL189" s="41">
        <f>MAX(0,MIN(AJ189,AK189-$C189))</f>
        <v>0</v>
      </c>
      <c r="AM189" s="41">
        <f>AP188*(1+AN$4/12)</f>
        <v>0</v>
      </c>
      <c r="AN189" s="41">
        <f>MAX(0,AM189-AO$4)</f>
        <v>0</v>
      </c>
      <c r="AO189" s="41">
        <f>AK189+AN189</f>
        <v>0</v>
      </c>
      <c r="AP189" s="41">
        <f>MAX(0,MIN(AN189,AO189-$C189))</f>
        <v>0</v>
      </c>
      <c r="AQ189" s="41">
        <f>AT188*(1+AR$4/12)</f>
        <v>0</v>
      </c>
      <c r="AR189" s="41">
        <f>MAX(0,AQ189-AS$4)</f>
        <v>0</v>
      </c>
      <c r="AS189" s="41">
        <f>AO189+AR189</f>
        <v>0</v>
      </c>
      <c r="AT189" s="41">
        <f>MAX(0,MIN(AR189,AS189-$C189))</f>
        <v>0</v>
      </c>
    </row>
    <row r="190">
      <c r="A190" s="40" t="n">
        <v>184</v>
      </c>
      <c r="B190" s="40" t="str">
        <f>CHOOSE(MONTH(EDATE('4 Дългове'!$D$20,A190-1)),"януари","февруари","март","април","май","юни","юли","август","септември","октомври","ноември","декември")&amp;" "&amp;YEAR(EDATE('4 Дългове'!$D$20,A190-1))&amp;" г."</f>
        <v>февруари 2042 г.</v>
      </c>
      <c r="C190" s="41">
        <f>$C$4-(G190+K190+O190+S190+W190+AA190+AE190+AI190+AM190+AQ190)+(H190+L190+P190+T190+X190+AB190+AF190+AJ190+AN190+AR190)</f>
        <v>470</v>
      </c>
      <c r="D190" s="41">
        <f>(G190+K190+O190+S190+W190+AA190+AE190+AI190+AM190+AQ190)-(J189+N189+R189+V189+Z189+AD189+AH189+AL189+AP189+AT189)</f>
        <v>0</v>
      </c>
      <c r="E190" s="41">
        <f>J190+N190+R190+V190+Z190+AD190+AH190+AL190+AP190+AT190</f>
        <v>0</v>
      </c>
      <c r="F190" s="40" t="str">
        <f>IF(AND(E190&lt;0.005,E189&gt;=0.005),A190,"")</f>
        <v/>
      </c>
      <c r="G190" s="41">
        <f>J189*(1+H$4/12)</f>
        <v>0</v>
      </c>
      <c r="H190" s="41">
        <f>MAX(0,G190-I$4)</f>
        <v>0</v>
      </c>
      <c r="I190" s="41">
        <f>H190</f>
        <v>0</v>
      </c>
      <c r="J190" s="41">
        <f>MAX(0,MIN(H190,I190-$C190))</f>
        <v>0</v>
      </c>
      <c r="K190" s="41">
        <f>N189*(1+L$4/12)</f>
        <v>0</v>
      </c>
      <c r="L190" s="41">
        <f>MAX(0,K190-M$4)</f>
        <v>0</v>
      </c>
      <c r="M190" s="41">
        <f>I190+L190</f>
        <v>0</v>
      </c>
      <c r="N190" s="41">
        <f>MAX(0,MIN(L190,M190-$C190))</f>
        <v>0</v>
      </c>
      <c r="O190" s="41">
        <f>R189*(1+P$4/12)</f>
        <v>0</v>
      </c>
      <c r="P190" s="41">
        <f>MAX(0,O190-Q$4)</f>
        <v>0</v>
      </c>
      <c r="Q190" s="41">
        <f>M190+P190</f>
        <v>0</v>
      </c>
      <c r="R190" s="41">
        <f>MAX(0,MIN(P190,Q190-$C190))</f>
        <v>0</v>
      </c>
      <c r="S190" s="41">
        <f>V189*(1+T$4/12)</f>
        <v>0</v>
      </c>
      <c r="T190" s="41">
        <f>MAX(0,S190-U$4)</f>
        <v>0</v>
      </c>
      <c r="U190" s="41">
        <f>Q190+T190</f>
        <v>0</v>
      </c>
      <c r="V190" s="41">
        <f>MAX(0,MIN(T190,U190-$C190))</f>
        <v>0</v>
      </c>
      <c r="W190" s="41">
        <f>Z189*(1+X$4/12)</f>
        <v>0</v>
      </c>
      <c r="X190" s="41">
        <f>MAX(0,W190-Y$4)</f>
        <v>0</v>
      </c>
      <c r="Y190" s="41">
        <f>U190+X190</f>
        <v>0</v>
      </c>
      <c r="Z190" s="41">
        <f>MAX(0,MIN(X190,Y190-$C190))</f>
        <v>0</v>
      </c>
      <c r="AA190" s="41">
        <f>AD189*(1+AB$4/12)</f>
        <v>0</v>
      </c>
      <c r="AB190" s="41">
        <f>MAX(0,AA190-AC$4)</f>
        <v>0</v>
      </c>
      <c r="AC190" s="41">
        <f>Y190+AB190</f>
        <v>0</v>
      </c>
      <c r="AD190" s="41">
        <f>MAX(0,MIN(AB190,AC190-$C190))</f>
        <v>0</v>
      </c>
      <c r="AE190" s="41">
        <f>AH189*(1+AF$4/12)</f>
        <v>0</v>
      </c>
      <c r="AF190" s="41">
        <f>MAX(0,AE190-AG$4)</f>
        <v>0</v>
      </c>
      <c r="AG190" s="41">
        <f>AC190+AF190</f>
        <v>0</v>
      </c>
      <c r="AH190" s="41">
        <f>MAX(0,MIN(AF190,AG190-$C190))</f>
        <v>0</v>
      </c>
      <c r="AI190" s="41">
        <f>AL189*(1+AJ$4/12)</f>
        <v>0</v>
      </c>
      <c r="AJ190" s="41">
        <f>MAX(0,AI190-AK$4)</f>
        <v>0</v>
      </c>
      <c r="AK190" s="41">
        <f>AG190+AJ190</f>
        <v>0</v>
      </c>
      <c r="AL190" s="41">
        <f>MAX(0,MIN(AJ190,AK190-$C190))</f>
        <v>0</v>
      </c>
      <c r="AM190" s="41">
        <f>AP189*(1+AN$4/12)</f>
        <v>0</v>
      </c>
      <c r="AN190" s="41">
        <f>MAX(0,AM190-AO$4)</f>
        <v>0</v>
      </c>
      <c r="AO190" s="41">
        <f>AK190+AN190</f>
        <v>0</v>
      </c>
      <c r="AP190" s="41">
        <f>MAX(0,MIN(AN190,AO190-$C190))</f>
        <v>0</v>
      </c>
      <c r="AQ190" s="41">
        <f>AT189*(1+AR$4/12)</f>
        <v>0</v>
      </c>
      <c r="AR190" s="41">
        <f>MAX(0,AQ190-AS$4)</f>
        <v>0</v>
      </c>
      <c r="AS190" s="41">
        <f>AO190+AR190</f>
        <v>0</v>
      </c>
      <c r="AT190" s="41">
        <f>MAX(0,MIN(AR190,AS190-$C190))</f>
        <v>0</v>
      </c>
    </row>
    <row r="191">
      <c r="A191" s="40" t="n">
        <v>185</v>
      </c>
      <c r="B191" s="40" t="str">
        <f>CHOOSE(MONTH(EDATE('4 Дългове'!$D$20,A191-1)),"януари","февруари","март","април","май","юни","юли","август","септември","октомври","ноември","декември")&amp;" "&amp;YEAR(EDATE('4 Дългове'!$D$20,A191-1))&amp;" г."</f>
        <v>март 2042 г.</v>
      </c>
      <c r="C191" s="41">
        <f>$C$4-(G191+K191+O191+S191+W191+AA191+AE191+AI191+AM191+AQ191)+(H191+L191+P191+T191+X191+AB191+AF191+AJ191+AN191+AR191)</f>
        <v>470</v>
      </c>
      <c r="D191" s="41">
        <f>(G191+K191+O191+S191+W191+AA191+AE191+AI191+AM191+AQ191)-(J190+N190+R190+V190+Z190+AD190+AH190+AL190+AP190+AT190)</f>
        <v>0</v>
      </c>
      <c r="E191" s="41">
        <f>J191+N191+R191+V191+Z191+AD191+AH191+AL191+AP191+AT191</f>
        <v>0</v>
      </c>
      <c r="F191" s="40" t="str">
        <f>IF(AND(E191&lt;0.005,E190&gt;=0.005),A191,"")</f>
        <v/>
      </c>
      <c r="G191" s="41">
        <f>J190*(1+H$4/12)</f>
        <v>0</v>
      </c>
      <c r="H191" s="41">
        <f>MAX(0,G191-I$4)</f>
        <v>0</v>
      </c>
      <c r="I191" s="41">
        <f>H191</f>
        <v>0</v>
      </c>
      <c r="J191" s="41">
        <f>MAX(0,MIN(H191,I191-$C191))</f>
        <v>0</v>
      </c>
      <c r="K191" s="41">
        <f>N190*(1+L$4/12)</f>
        <v>0</v>
      </c>
      <c r="L191" s="41">
        <f>MAX(0,K191-M$4)</f>
        <v>0</v>
      </c>
      <c r="M191" s="41">
        <f>I191+L191</f>
        <v>0</v>
      </c>
      <c r="N191" s="41">
        <f>MAX(0,MIN(L191,M191-$C191))</f>
        <v>0</v>
      </c>
      <c r="O191" s="41">
        <f>R190*(1+P$4/12)</f>
        <v>0</v>
      </c>
      <c r="P191" s="41">
        <f>MAX(0,O191-Q$4)</f>
        <v>0</v>
      </c>
      <c r="Q191" s="41">
        <f>M191+P191</f>
        <v>0</v>
      </c>
      <c r="R191" s="41">
        <f>MAX(0,MIN(P191,Q191-$C191))</f>
        <v>0</v>
      </c>
      <c r="S191" s="41">
        <f>V190*(1+T$4/12)</f>
        <v>0</v>
      </c>
      <c r="T191" s="41">
        <f>MAX(0,S191-U$4)</f>
        <v>0</v>
      </c>
      <c r="U191" s="41">
        <f>Q191+T191</f>
        <v>0</v>
      </c>
      <c r="V191" s="41">
        <f>MAX(0,MIN(T191,U191-$C191))</f>
        <v>0</v>
      </c>
      <c r="W191" s="41">
        <f>Z190*(1+X$4/12)</f>
        <v>0</v>
      </c>
      <c r="X191" s="41">
        <f>MAX(0,W191-Y$4)</f>
        <v>0</v>
      </c>
      <c r="Y191" s="41">
        <f>U191+X191</f>
        <v>0</v>
      </c>
      <c r="Z191" s="41">
        <f>MAX(0,MIN(X191,Y191-$C191))</f>
        <v>0</v>
      </c>
      <c r="AA191" s="41">
        <f>AD190*(1+AB$4/12)</f>
        <v>0</v>
      </c>
      <c r="AB191" s="41">
        <f>MAX(0,AA191-AC$4)</f>
        <v>0</v>
      </c>
      <c r="AC191" s="41">
        <f>Y191+AB191</f>
        <v>0</v>
      </c>
      <c r="AD191" s="41">
        <f>MAX(0,MIN(AB191,AC191-$C191))</f>
        <v>0</v>
      </c>
      <c r="AE191" s="41">
        <f>AH190*(1+AF$4/12)</f>
        <v>0</v>
      </c>
      <c r="AF191" s="41">
        <f>MAX(0,AE191-AG$4)</f>
        <v>0</v>
      </c>
      <c r="AG191" s="41">
        <f>AC191+AF191</f>
        <v>0</v>
      </c>
      <c r="AH191" s="41">
        <f>MAX(0,MIN(AF191,AG191-$C191))</f>
        <v>0</v>
      </c>
      <c r="AI191" s="41">
        <f>AL190*(1+AJ$4/12)</f>
        <v>0</v>
      </c>
      <c r="AJ191" s="41">
        <f>MAX(0,AI191-AK$4)</f>
        <v>0</v>
      </c>
      <c r="AK191" s="41">
        <f>AG191+AJ191</f>
        <v>0</v>
      </c>
      <c r="AL191" s="41">
        <f>MAX(0,MIN(AJ191,AK191-$C191))</f>
        <v>0</v>
      </c>
      <c r="AM191" s="41">
        <f>AP190*(1+AN$4/12)</f>
        <v>0</v>
      </c>
      <c r="AN191" s="41">
        <f>MAX(0,AM191-AO$4)</f>
        <v>0</v>
      </c>
      <c r="AO191" s="41">
        <f>AK191+AN191</f>
        <v>0</v>
      </c>
      <c r="AP191" s="41">
        <f>MAX(0,MIN(AN191,AO191-$C191))</f>
        <v>0</v>
      </c>
      <c r="AQ191" s="41">
        <f>AT190*(1+AR$4/12)</f>
        <v>0</v>
      </c>
      <c r="AR191" s="41">
        <f>MAX(0,AQ191-AS$4)</f>
        <v>0</v>
      </c>
      <c r="AS191" s="41">
        <f>AO191+AR191</f>
        <v>0</v>
      </c>
      <c r="AT191" s="41">
        <f>MAX(0,MIN(AR191,AS191-$C191))</f>
        <v>0</v>
      </c>
    </row>
    <row r="192">
      <c r="A192" s="40" t="n">
        <v>186</v>
      </c>
      <c r="B192" s="40" t="str">
        <f>CHOOSE(MONTH(EDATE('4 Дългове'!$D$20,A192-1)),"януари","февруари","март","април","май","юни","юли","август","септември","октомври","ноември","декември")&amp;" "&amp;YEAR(EDATE('4 Дългове'!$D$20,A192-1))&amp;" г."</f>
        <v>април 2042 г.</v>
      </c>
      <c r="C192" s="41">
        <f>$C$4-(G192+K192+O192+S192+W192+AA192+AE192+AI192+AM192+AQ192)+(H192+L192+P192+T192+X192+AB192+AF192+AJ192+AN192+AR192)</f>
        <v>470</v>
      </c>
      <c r="D192" s="41">
        <f>(G192+K192+O192+S192+W192+AA192+AE192+AI192+AM192+AQ192)-(J191+N191+R191+V191+Z191+AD191+AH191+AL191+AP191+AT191)</f>
        <v>0</v>
      </c>
      <c r="E192" s="41">
        <f>J192+N192+R192+V192+Z192+AD192+AH192+AL192+AP192+AT192</f>
        <v>0</v>
      </c>
      <c r="F192" s="40" t="str">
        <f>IF(AND(E192&lt;0.005,E191&gt;=0.005),A192,"")</f>
        <v/>
      </c>
      <c r="G192" s="41">
        <f>J191*(1+H$4/12)</f>
        <v>0</v>
      </c>
      <c r="H192" s="41">
        <f>MAX(0,G192-I$4)</f>
        <v>0</v>
      </c>
      <c r="I192" s="41">
        <f>H192</f>
        <v>0</v>
      </c>
      <c r="J192" s="41">
        <f>MAX(0,MIN(H192,I192-$C192))</f>
        <v>0</v>
      </c>
      <c r="K192" s="41">
        <f>N191*(1+L$4/12)</f>
        <v>0</v>
      </c>
      <c r="L192" s="41">
        <f>MAX(0,K192-M$4)</f>
        <v>0</v>
      </c>
      <c r="M192" s="41">
        <f>I192+L192</f>
        <v>0</v>
      </c>
      <c r="N192" s="41">
        <f>MAX(0,MIN(L192,M192-$C192))</f>
        <v>0</v>
      </c>
      <c r="O192" s="41">
        <f>R191*(1+P$4/12)</f>
        <v>0</v>
      </c>
      <c r="P192" s="41">
        <f>MAX(0,O192-Q$4)</f>
        <v>0</v>
      </c>
      <c r="Q192" s="41">
        <f>M192+P192</f>
        <v>0</v>
      </c>
      <c r="R192" s="41">
        <f>MAX(0,MIN(P192,Q192-$C192))</f>
        <v>0</v>
      </c>
      <c r="S192" s="41">
        <f>V191*(1+T$4/12)</f>
        <v>0</v>
      </c>
      <c r="T192" s="41">
        <f>MAX(0,S192-U$4)</f>
        <v>0</v>
      </c>
      <c r="U192" s="41">
        <f>Q192+T192</f>
        <v>0</v>
      </c>
      <c r="V192" s="41">
        <f>MAX(0,MIN(T192,U192-$C192))</f>
        <v>0</v>
      </c>
      <c r="W192" s="41">
        <f>Z191*(1+X$4/12)</f>
        <v>0</v>
      </c>
      <c r="X192" s="41">
        <f>MAX(0,W192-Y$4)</f>
        <v>0</v>
      </c>
      <c r="Y192" s="41">
        <f>U192+X192</f>
        <v>0</v>
      </c>
      <c r="Z192" s="41">
        <f>MAX(0,MIN(X192,Y192-$C192))</f>
        <v>0</v>
      </c>
      <c r="AA192" s="41">
        <f>AD191*(1+AB$4/12)</f>
        <v>0</v>
      </c>
      <c r="AB192" s="41">
        <f>MAX(0,AA192-AC$4)</f>
        <v>0</v>
      </c>
      <c r="AC192" s="41">
        <f>Y192+AB192</f>
        <v>0</v>
      </c>
      <c r="AD192" s="41">
        <f>MAX(0,MIN(AB192,AC192-$C192))</f>
        <v>0</v>
      </c>
      <c r="AE192" s="41">
        <f>AH191*(1+AF$4/12)</f>
        <v>0</v>
      </c>
      <c r="AF192" s="41">
        <f>MAX(0,AE192-AG$4)</f>
        <v>0</v>
      </c>
      <c r="AG192" s="41">
        <f>AC192+AF192</f>
        <v>0</v>
      </c>
      <c r="AH192" s="41">
        <f>MAX(0,MIN(AF192,AG192-$C192))</f>
        <v>0</v>
      </c>
      <c r="AI192" s="41">
        <f>AL191*(1+AJ$4/12)</f>
        <v>0</v>
      </c>
      <c r="AJ192" s="41">
        <f>MAX(0,AI192-AK$4)</f>
        <v>0</v>
      </c>
      <c r="AK192" s="41">
        <f>AG192+AJ192</f>
        <v>0</v>
      </c>
      <c r="AL192" s="41">
        <f>MAX(0,MIN(AJ192,AK192-$C192))</f>
        <v>0</v>
      </c>
      <c r="AM192" s="41">
        <f>AP191*(1+AN$4/12)</f>
        <v>0</v>
      </c>
      <c r="AN192" s="41">
        <f>MAX(0,AM192-AO$4)</f>
        <v>0</v>
      </c>
      <c r="AO192" s="41">
        <f>AK192+AN192</f>
        <v>0</v>
      </c>
      <c r="AP192" s="41">
        <f>MAX(0,MIN(AN192,AO192-$C192))</f>
        <v>0</v>
      </c>
      <c r="AQ192" s="41">
        <f>AT191*(1+AR$4/12)</f>
        <v>0</v>
      </c>
      <c r="AR192" s="41">
        <f>MAX(0,AQ192-AS$4)</f>
        <v>0</v>
      </c>
      <c r="AS192" s="41">
        <f>AO192+AR192</f>
        <v>0</v>
      </c>
      <c r="AT192" s="41">
        <f>MAX(0,MIN(AR192,AS192-$C192))</f>
        <v>0</v>
      </c>
    </row>
    <row r="193">
      <c r="A193" s="40" t="n">
        <v>187</v>
      </c>
      <c r="B193" s="40" t="str">
        <f>CHOOSE(MONTH(EDATE('4 Дългове'!$D$20,A193-1)),"януари","февруари","март","април","май","юни","юли","август","септември","октомври","ноември","декември")&amp;" "&amp;YEAR(EDATE('4 Дългове'!$D$20,A193-1))&amp;" г."</f>
        <v>май 2042 г.</v>
      </c>
      <c r="C193" s="41">
        <f>$C$4-(G193+K193+O193+S193+W193+AA193+AE193+AI193+AM193+AQ193)+(H193+L193+P193+T193+X193+AB193+AF193+AJ193+AN193+AR193)</f>
        <v>470</v>
      </c>
      <c r="D193" s="41">
        <f>(G193+K193+O193+S193+W193+AA193+AE193+AI193+AM193+AQ193)-(J192+N192+R192+V192+Z192+AD192+AH192+AL192+AP192+AT192)</f>
        <v>0</v>
      </c>
      <c r="E193" s="41">
        <f>J193+N193+R193+V193+Z193+AD193+AH193+AL193+AP193+AT193</f>
        <v>0</v>
      </c>
      <c r="F193" s="40" t="str">
        <f>IF(AND(E193&lt;0.005,E192&gt;=0.005),A193,"")</f>
        <v/>
      </c>
      <c r="G193" s="41">
        <f>J192*(1+H$4/12)</f>
        <v>0</v>
      </c>
      <c r="H193" s="41">
        <f>MAX(0,G193-I$4)</f>
        <v>0</v>
      </c>
      <c r="I193" s="41">
        <f>H193</f>
        <v>0</v>
      </c>
      <c r="J193" s="41">
        <f>MAX(0,MIN(H193,I193-$C193))</f>
        <v>0</v>
      </c>
      <c r="K193" s="41">
        <f>N192*(1+L$4/12)</f>
        <v>0</v>
      </c>
      <c r="L193" s="41">
        <f>MAX(0,K193-M$4)</f>
        <v>0</v>
      </c>
      <c r="M193" s="41">
        <f>I193+L193</f>
        <v>0</v>
      </c>
      <c r="N193" s="41">
        <f>MAX(0,MIN(L193,M193-$C193))</f>
        <v>0</v>
      </c>
      <c r="O193" s="41">
        <f>R192*(1+P$4/12)</f>
        <v>0</v>
      </c>
      <c r="P193" s="41">
        <f>MAX(0,O193-Q$4)</f>
        <v>0</v>
      </c>
      <c r="Q193" s="41">
        <f>M193+P193</f>
        <v>0</v>
      </c>
      <c r="R193" s="41">
        <f>MAX(0,MIN(P193,Q193-$C193))</f>
        <v>0</v>
      </c>
      <c r="S193" s="41">
        <f>V192*(1+T$4/12)</f>
        <v>0</v>
      </c>
      <c r="T193" s="41">
        <f>MAX(0,S193-U$4)</f>
        <v>0</v>
      </c>
      <c r="U193" s="41">
        <f>Q193+T193</f>
        <v>0</v>
      </c>
      <c r="V193" s="41">
        <f>MAX(0,MIN(T193,U193-$C193))</f>
        <v>0</v>
      </c>
      <c r="W193" s="41">
        <f>Z192*(1+X$4/12)</f>
        <v>0</v>
      </c>
      <c r="X193" s="41">
        <f>MAX(0,W193-Y$4)</f>
        <v>0</v>
      </c>
      <c r="Y193" s="41">
        <f>U193+X193</f>
        <v>0</v>
      </c>
      <c r="Z193" s="41">
        <f>MAX(0,MIN(X193,Y193-$C193))</f>
        <v>0</v>
      </c>
      <c r="AA193" s="41">
        <f>AD192*(1+AB$4/12)</f>
        <v>0</v>
      </c>
      <c r="AB193" s="41">
        <f>MAX(0,AA193-AC$4)</f>
        <v>0</v>
      </c>
      <c r="AC193" s="41">
        <f>Y193+AB193</f>
        <v>0</v>
      </c>
      <c r="AD193" s="41">
        <f>MAX(0,MIN(AB193,AC193-$C193))</f>
        <v>0</v>
      </c>
      <c r="AE193" s="41">
        <f>AH192*(1+AF$4/12)</f>
        <v>0</v>
      </c>
      <c r="AF193" s="41">
        <f>MAX(0,AE193-AG$4)</f>
        <v>0</v>
      </c>
      <c r="AG193" s="41">
        <f>AC193+AF193</f>
        <v>0</v>
      </c>
      <c r="AH193" s="41">
        <f>MAX(0,MIN(AF193,AG193-$C193))</f>
        <v>0</v>
      </c>
      <c r="AI193" s="41">
        <f>AL192*(1+AJ$4/12)</f>
        <v>0</v>
      </c>
      <c r="AJ193" s="41">
        <f>MAX(0,AI193-AK$4)</f>
        <v>0</v>
      </c>
      <c r="AK193" s="41">
        <f>AG193+AJ193</f>
        <v>0</v>
      </c>
      <c r="AL193" s="41">
        <f>MAX(0,MIN(AJ193,AK193-$C193))</f>
        <v>0</v>
      </c>
      <c r="AM193" s="41">
        <f>AP192*(1+AN$4/12)</f>
        <v>0</v>
      </c>
      <c r="AN193" s="41">
        <f>MAX(0,AM193-AO$4)</f>
        <v>0</v>
      </c>
      <c r="AO193" s="41">
        <f>AK193+AN193</f>
        <v>0</v>
      </c>
      <c r="AP193" s="41">
        <f>MAX(0,MIN(AN193,AO193-$C193))</f>
        <v>0</v>
      </c>
      <c r="AQ193" s="41">
        <f>AT192*(1+AR$4/12)</f>
        <v>0</v>
      </c>
      <c r="AR193" s="41">
        <f>MAX(0,AQ193-AS$4)</f>
        <v>0</v>
      </c>
      <c r="AS193" s="41">
        <f>AO193+AR193</f>
        <v>0</v>
      </c>
      <c r="AT193" s="41">
        <f>MAX(0,MIN(AR193,AS193-$C193))</f>
        <v>0</v>
      </c>
    </row>
    <row r="194">
      <c r="A194" s="40" t="n">
        <v>188</v>
      </c>
      <c r="B194" s="40" t="str">
        <f>CHOOSE(MONTH(EDATE('4 Дългове'!$D$20,A194-1)),"януари","февруари","март","април","май","юни","юли","август","септември","октомври","ноември","декември")&amp;" "&amp;YEAR(EDATE('4 Дългове'!$D$20,A194-1))&amp;" г."</f>
        <v>юни 2042 г.</v>
      </c>
      <c r="C194" s="41">
        <f>$C$4-(G194+K194+O194+S194+W194+AA194+AE194+AI194+AM194+AQ194)+(H194+L194+P194+T194+X194+AB194+AF194+AJ194+AN194+AR194)</f>
        <v>470</v>
      </c>
      <c r="D194" s="41">
        <f>(G194+K194+O194+S194+W194+AA194+AE194+AI194+AM194+AQ194)-(J193+N193+R193+V193+Z193+AD193+AH193+AL193+AP193+AT193)</f>
        <v>0</v>
      </c>
      <c r="E194" s="41">
        <f>J194+N194+R194+V194+Z194+AD194+AH194+AL194+AP194+AT194</f>
        <v>0</v>
      </c>
      <c r="F194" s="40" t="str">
        <f>IF(AND(E194&lt;0.005,E193&gt;=0.005),A194,"")</f>
        <v/>
      </c>
      <c r="G194" s="41">
        <f>J193*(1+H$4/12)</f>
        <v>0</v>
      </c>
      <c r="H194" s="41">
        <f>MAX(0,G194-I$4)</f>
        <v>0</v>
      </c>
      <c r="I194" s="41">
        <f>H194</f>
        <v>0</v>
      </c>
      <c r="J194" s="41">
        <f>MAX(0,MIN(H194,I194-$C194))</f>
        <v>0</v>
      </c>
      <c r="K194" s="41">
        <f>N193*(1+L$4/12)</f>
        <v>0</v>
      </c>
      <c r="L194" s="41">
        <f>MAX(0,K194-M$4)</f>
        <v>0</v>
      </c>
      <c r="M194" s="41">
        <f>I194+L194</f>
        <v>0</v>
      </c>
      <c r="N194" s="41">
        <f>MAX(0,MIN(L194,M194-$C194))</f>
        <v>0</v>
      </c>
      <c r="O194" s="41">
        <f>R193*(1+P$4/12)</f>
        <v>0</v>
      </c>
      <c r="P194" s="41">
        <f>MAX(0,O194-Q$4)</f>
        <v>0</v>
      </c>
      <c r="Q194" s="41">
        <f>M194+P194</f>
        <v>0</v>
      </c>
      <c r="R194" s="41">
        <f>MAX(0,MIN(P194,Q194-$C194))</f>
        <v>0</v>
      </c>
      <c r="S194" s="41">
        <f>V193*(1+T$4/12)</f>
        <v>0</v>
      </c>
      <c r="T194" s="41">
        <f>MAX(0,S194-U$4)</f>
        <v>0</v>
      </c>
      <c r="U194" s="41">
        <f>Q194+T194</f>
        <v>0</v>
      </c>
      <c r="V194" s="41">
        <f>MAX(0,MIN(T194,U194-$C194))</f>
        <v>0</v>
      </c>
      <c r="W194" s="41">
        <f>Z193*(1+X$4/12)</f>
        <v>0</v>
      </c>
      <c r="X194" s="41">
        <f>MAX(0,W194-Y$4)</f>
        <v>0</v>
      </c>
      <c r="Y194" s="41">
        <f>U194+X194</f>
        <v>0</v>
      </c>
      <c r="Z194" s="41">
        <f>MAX(0,MIN(X194,Y194-$C194))</f>
        <v>0</v>
      </c>
      <c r="AA194" s="41">
        <f>AD193*(1+AB$4/12)</f>
        <v>0</v>
      </c>
      <c r="AB194" s="41">
        <f>MAX(0,AA194-AC$4)</f>
        <v>0</v>
      </c>
      <c r="AC194" s="41">
        <f>Y194+AB194</f>
        <v>0</v>
      </c>
      <c r="AD194" s="41">
        <f>MAX(0,MIN(AB194,AC194-$C194))</f>
        <v>0</v>
      </c>
      <c r="AE194" s="41">
        <f>AH193*(1+AF$4/12)</f>
        <v>0</v>
      </c>
      <c r="AF194" s="41">
        <f>MAX(0,AE194-AG$4)</f>
        <v>0</v>
      </c>
      <c r="AG194" s="41">
        <f>AC194+AF194</f>
        <v>0</v>
      </c>
      <c r="AH194" s="41">
        <f>MAX(0,MIN(AF194,AG194-$C194))</f>
        <v>0</v>
      </c>
      <c r="AI194" s="41">
        <f>AL193*(1+AJ$4/12)</f>
        <v>0</v>
      </c>
      <c r="AJ194" s="41">
        <f>MAX(0,AI194-AK$4)</f>
        <v>0</v>
      </c>
      <c r="AK194" s="41">
        <f>AG194+AJ194</f>
        <v>0</v>
      </c>
      <c r="AL194" s="41">
        <f>MAX(0,MIN(AJ194,AK194-$C194))</f>
        <v>0</v>
      </c>
      <c r="AM194" s="41">
        <f>AP193*(1+AN$4/12)</f>
        <v>0</v>
      </c>
      <c r="AN194" s="41">
        <f>MAX(0,AM194-AO$4)</f>
        <v>0</v>
      </c>
      <c r="AO194" s="41">
        <f>AK194+AN194</f>
        <v>0</v>
      </c>
      <c r="AP194" s="41">
        <f>MAX(0,MIN(AN194,AO194-$C194))</f>
        <v>0</v>
      </c>
      <c r="AQ194" s="41">
        <f>AT193*(1+AR$4/12)</f>
        <v>0</v>
      </c>
      <c r="AR194" s="41">
        <f>MAX(0,AQ194-AS$4)</f>
        <v>0</v>
      </c>
      <c r="AS194" s="41">
        <f>AO194+AR194</f>
        <v>0</v>
      </c>
      <c r="AT194" s="41">
        <f>MAX(0,MIN(AR194,AS194-$C194))</f>
        <v>0</v>
      </c>
    </row>
    <row r="195">
      <c r="A195" s="40" t="n">
        <v>189</v>
      </c>
      <c r="B195" s="40" t="str">
        <f>CHOOSE(MONTH(EDATE('4 Дългове'!$D$20,A195-1)),"януари","февруари","март","април","май","юни","юли","август","септември","октомври","ноември","декември")&amp;" "&amp;YEAR(EDATE('4 Дългове'!$D$20,A195-1))&amp;" г."</f>
        <v>юли 2042 г.</v>
      </c>
      <c r="C195" s="41">
        <f>$C$4-(G195+K195+O195+S195+W195+AA195+AE195+AI195+AM195+AQ195)+(H195+L195+P195+T195+X195+AB195+AF195+AJ195+AN195+AR195)</f>
        <v>470</v>
      </c>
      <c r="D195" s="41">
        <f>(G195+K195+O195+S195+W195+AA195+AE195+AI195+AM195+AQ195)-(J194+N194+R194+V194+Z194+AD194+AH194+AL194+AP194+AT194)</f>
        <v>0</v>
      </c>
      <c r="E195" s="41">
        <f>J195+N195+R195+V195+Z195+AD195+AH195+AL195+AP195+AT195</f>
        <v>0</v>
      </c>
      <c r="F195" s="40" t="str">
        <f>IF(AND(E195&lt;0.005,E194&gt;=0.005),A195,"")</f>
        <v/>
      </c>
      <c r="G195" s="41">
        <f>J194*(1+H$4/12)</f>
        <v>0</v>
      </c>
      <c r="H195" s="41">
        <f>MAX(0,G195-I$4)</f>
        <v>0</v>
      </c>
      <c r="I195" s="41">
        <f>H195</f>
        <v>0</v>
      </c>
      <c r="J195" s="41">
        <f>MAX(0,MIN(H195,I195-$C195))</f>
        <v>0</v>
      </c>
      <c r="K195" s="41">
        <f>N194*(1+L$4/12)</f>
        <v>0</v>
      </c>
      <c r="L195" s="41">
        <f>MAX(0,K195-M$4)</f>
        <v>0</v>
      </c>
      <c r="M195" s="41">
        <f>I195+L195</f>
        <v>0</v>
      </c>
      <c r="N195" s="41">
        <f>MAX(0,MIN(L195,M195-$C195))</f>
        <v>0</v>
      </c>
      <c r="O195" s="41">
        <f>R194*(1+P$4/12)</f>
        <v>0</v>
      </c>
      <c r="P195" s="41">
        <f>MAX(0,O195-Q$4)</f>
        <v>0</v>
      </c>
      <c r="Q195" s="41">
        <f>M195+P195</f>
        <v>0</v>
      </c>
      <c r="R195" s="41">
        <f>MAX(0,MIN(P195,Q195-$C195))</f>
        <v>0</v>
      </c>
      <c r="S195" s="41">
        <f>V194*(1+T$4/12)</f>
        <v>0</v>
      </c>
      <c r="T195" s="41">
        <f>MAX(0,S195-U$4)</f>
        <v>0</v>
      </c>
      <c r="U195" s="41">
        <f>Q195+T195</f>
        <v>0</v>
      </c>
      <c r="V195" s="41">
        <f>MAX(0,MIN(T195,U195-$C195))</f>
        <v>0</v>
      </c>
      <c r="W195" s="41">
        <f>Z194*(1+X$4/12)</f>
        <v>0</v>
      </c>
      <c r="X195" s="41">
        <f>MAX(0,W195-Y$4)</f>
        <v>0</v>
      </c>
      <c r="Y195" s="41">
        <f>U195+X195</f>
        <v>0</v>
      </c>
      <c r="Z195" s="41">
        <f>MAX(0,MIN(X195,Y195-$C195))</f>
        <v>0</v>
      </c>
      <c r="AA195" s="41">
        <f>AD194*(1+AB$4/12)</f>
        <v>0</v>
      </c>
      <c r="AB195" s="41">
        <f>MAX(0,AA195-AC$4)</f>
        <v>0</v>
      </c>
      <c r="AC195" s="41">
        <f>Y195+AB195</f>
        <v>0</v>
      </c>
      <c r="AD195" s="41">
        <f>MAX(0,MIN(AB195,AC195-$C195))</f>
        <v>0</v>
      </c>
      <c r="AE195" s="41">
        <f>AH194*(1+AF$4/12)</f>
        <v>0</v>
      </c>
      <c r="AF195" s="41">
        <f>MAX(0,AE195-AG$4)</f>
        <v>0</v>
      </c>
      <c r="AG195" s="41">
        <f>AC195+AF195</f>
        <v>0</v>
      </c>
      <c r="AH195" s="41">
        <f>MAX(0,MIN(AF195,AG195-$C195))</f>
        <v>0</v>
      </c>
      <c r="AI195" s="41">
        <f>AL194*(1+AJ$4/12)</f>
        <v>0</v>
      </c>
      <c r="AJ195" s="41">
        <f>MAX(0,AI195-AK$4)</f>
        <v>0</v>
      </c>
      <c r="AK195" s="41">
        <f>AG195+AJ195</f>
        <v>0</v>
      </c>
      <c r="AL195" s="41">
        <f>MAX(0,MIN(AJ195,AK195-$C195))</f>
        <v>0</v>
      </c>
      <c r="AM195" s="41">
        <f>AP194*(1+AN$4/12)</f>
        <v>0</v>
      </c>
      <c r="AN195" s="41">
        <f>MAX(0,AM195-AO$4)</f>
        <v>0</v>
      </c>
      <c r="AO195" s="41">
        <f>AK195+AN195</f>
        <v>0</v>
      </c>
      <c r="AP195" s="41">
        <f>MAX(0,MIN(AN195,AO195-$C195))</f>
        <v>0</v>
      </c>
      <c r="AQ195" s="41">
        <f>AT194*(1+AR$4/12)</f>
        <v>0</v>
      </c>
      <c r="AR195" s="41">
        <f>MAX(0,AQ195-AS$4)</f>
        <v>0</v>
      </c>
      <c r="AS195" s="41">
        <f>AO195+AR195</f>
        <v>0</v>
      </c>
      <c r="AT195" s="41">
        <f>MAX(0,MIN(AR195,AS195-$C195))</f>
        <v>0</v>
      </c>
    </row>
    <row r="196">
      <c r="A196" s="40" t="n">
        <v>190</v>
      </c>
      <c r="B196" s="40" t="str">
        <f>CHOOSE(MONTH(EDATE('4 Дългове'!$D$20,A196-1)),"януари","февруари","март","април","май","юни","юли","август","септември","октомври","ноември","декември")&amp;" "&amp;YEAR(EDATE('4 Дългове'!$D$20,A196-1))&amp;" г."</f>
        <v>август 2042 г.</v>
      </c>
      <c r="C196" s="41">
        <f>$C$4-(G196+K196+O196+S196+W196+AA196+AE196+AI196+AM196+AQ196)+(H196+L196+P196+T196+X196+AB196+AF196+AJ196+AN196+AR196)</f>
        <v>470</v>
      </c>
      <c r="D196" s="41">
        <f>(G196+K196+O196+S196+W196+AA196+AE196+AI196+AM196+AQ196)-(J195+N195+R195+V195+Z195+AD195+AH195+AL195+AP195+AT195)</f>
        <v>0</v>
      </c>
      <c r="E196" s="41">
        <f>J196+N196+R196+V196+Z196+AD196+AH196+AL196+AP196+AT196</f>
        <v>0</v>
      </c>
      <c r="F196" s="40" t="str">
        <f>IF(AND(E196&lt;0.005,E195&gt;=0.005),A196,"")</f>
        <v/>
      </c>
      <c r="G196" s="41">
        <f>J195*(1+H$4/12)</f>
        <v>0</v>
      </c>
      <c r="H196" s="41">
        <f>MAX(0,G196-I$4)</f>
        <v>0</v>
      </c>
      <c r="I196" s="41">
        <f>H196</f>
        <v>0</v>
      </c>
      <c r="J196" s="41">
        <f>MAX(0,MIN(H196,I196-$C196))</f>
        <v>0</v>
      </c>
      <c r="K196" s="41">
        <f>N195*(1+L$4/12)</f>
        <v>0</v>
      </c>
      <c r="L196" s="41">
        <f>MAX(0,K196-M$4)</f>
        <v>0</v>
      </c>
      <c r="M196" s="41">
        <f>I196+L196</f>
        <v>0</v>
      </c>
      <c r="N196" s="41">
        <f>MAX(0,MIN(L196,M196-$C196))</f>
        <v>0</v>
      </c>
      <c r="O196" s="41">
        <f>R195*(1+P$4/12)</f>
        <v>0</v>
      </c>
      <c r="P196" s="41">
        <f>MAX(0,O196-Q$4)</f>
        <v>0</v>
      </c>
      <c r="Q196" s="41">
        <f>M196+P196</f>
        <v>0</v>
      </c>
      <c r="R196" s="41">
        <f>MAX(0,MIN(P196,Q196-$C196))</f>
        <v>0</v>
      </c>
      <c r="S196" s="41">
        <f>V195*(1+T$4/12)</f>
        <v>0</v>
      </c>
      <c r="T196" s="41">
        <f>MAX(0,S196-U$4)</f>
        <v>0</v>
      </c>
      <c r="U196" s="41">
        <f>Q196+T196</f>
        <v>0</v>
      </c>
      <c r="V196" s="41">
        <f>MAX(0,MIN(T196,U196-$C196))</f>
        <v>0</v>
      </c>
      <c r="W196" s="41">
        <f>Z195*(1+X$4/12)</f>
        <v>0</v>
      </c>
      <c r="X196" s="41">
        <f>MAX(0,W196-Y$4)</f>
        <v>0</v>
      </c>
      <c r="Y196" s="41">
        <f>U196+X196</f>
        <v>0</v>
      </c>
      <c r="Z196" s="41">
        <f>MAX(0,MIN(X196,Y196-$C196))</f>
        <v>0</v>
      </c>
      <c r="AA196" s="41">
        <f>AD195*(1+AB$4/12)</f>
        <v>0</v>
      </c>
      <c r="AB196" s="41">
        <f>MAX(0,AA196-AC$4)</f>
        <v>0</v>
      </c>
      <c r="AC196" s="41">
        <f>Y196+AB196</f>
        <v>0</v>
      </c>
      <c r="AD196" s="41">
        <f>MAX(0,MIN(AB196,AC196-$C196))</f>
        <v>0</v>
      </c>
      <c r="AE196" s="41">
        <f>AH195*(1+AF$4/12)</f>
        <v>0</v>
      </c>
      <c r="AF196" s="41">
        <f>MAX(0,AE196-AG$4)</f>
        <v>0</v>
      </c>
      <c r="AG196" s="41">
        <f>AC196+AF196</f>
        <v>0</v>
      </c>
      <c r="AH196" s="41">
        <f>MAX(0,MIN(AF196,AG196-$C196))</f>
        <v>0</v>
      </c>
      <c r="AI196" s="41">
        <f>AL195*(1+AJ$4/12)</f>
        <v>0</v>
      </c>
      <c r="AJ196" s="41">
        <f>MAX(0,AI196-AK$4)</f>
        <v>0</v>
      </c>
      <c r="AK196" s="41">
        <f>AG196+AJ196</f>
        <v>0</v>
      </c>
      <c r="AL196" s="41">
        <f>MAX(0,MIN(AJ196,AK196-$C196))</f>
        <v>0</v>
      </c>
      <c r="AM196" s="41">
        <f>AP195*(1+AN$4/12)</f>
        <v>0</v>
      </c>
      <c r="AN196" s="41">
        <f>MAX(0,AM196-AO$4)</f>
        <v>0</v>
      </c>
      <c r="AO196" s="41">
        <f>AK196+AN196</f>
        <v>0</v>
      </c>
      <c r="AP196" s="41">
        <f>MAX(0,MIN(AN196,AO196-$C196))</f>
        <v>0</v>
      </c>
      <c r="AQ196" s="41">
        <f>AT195*(1+AR$4/12)</f>
        <v>0</v>
      </c>
      <c r="AR196" s="41">
        <f>MAX(0,AQ196-AS$4)</f>
        <v>0</v>
      </c>
      <c r="AS196" s="41">
        <f>AO196+AR196</f>
        <v>0</v>
      </c>
      <c r="AT196" s="41">
        <f>MAX(0,MIN(AR196,AS196-$C196))</f>
        <v>0</v>
      </c>
    </row>
    <row r="197">
      <c r="A197" s="40" t="n">
        <v>191</v>
      </c>
      <c r="B197" s="40" t="str">
        <f>CHOOSE(MONTH(EDATE('4 Дългове'!$D$20,A197-1)),"януари","февруари","март","април","май","юни","юли","август","септември","октомври","ноември","декември")&amp;" "&amp;YEAR(EDATE('4 Дългове'!$D$20,A197-1))&amp;" г."</f>
        <v>септември 2042 г.</v>
      </c>
      <c r="C197" s="41">
        <f>$C$4-(G197+K197+O197+S197+W197+AA197+AE197+AI197+AM197+AQ197)+(H197+L197+P197+T197+X197+AB197+AF197+AJ197+AN197+AR197)</f>
        <v>470</v>
      </c>
      <c r="D197" s="41">
        <f>(G197+K197+O197+S197+W197+AA197+AE197+AI197+AM197+AQ197)-(J196+N196+R196+V196+Z196+AD196+AH196+AL196+AP196+AT196)</f>
        <v>0</v>
      </c>
      <c r="E197" s="41">
        <f>J197+N197+R197+V197+Z197+AD197+AH197+AL197+AP197+AT197</f>
        <v>0</v>
      </c>
      <c r="F197" s="40" t="str">
        <f>IF(AND(E197&lt;0.005,E196&gt;=0.005),A197,"")</f>
        <v/>
      </c>
      <c r="G197" s="41">
        <f>J196*(1+H$4/12)</f>
        <v>0</v>
      </c>
      <c r="H197" s="41">
        <f>MAX(0,G197-I$4)</f>
        <v>0</v>
      </c>
      <c r="I197" s="41">
        <f>H197</f>
        <v>0</v>
      </c>
      <c r="J197" s="41">
        <f>MAX(0,MIN(H197,I197-$C197))</f>
        <v>0</v>
      </c>
      <c r="K197" s="41">
        <f>N196*(1+L$4/12)</f>
        <v>0</v>
      </c>
      <c r="L197" s="41">
        <f>MAX(0,K197-M$4)</f>
        <v>0</v>
      </c>
      <c r="M197" s="41">
        <f>I197+L197</f>
        <v>0</v>
      </c>
      <c r="N197" s="41">
        <f>MAX(0,MIN(L197,M197-$C197))</f>
        <v>0</v>
      </c>
      <c r="O197" s="41">
        <f>R196*(1+P$4/12)</f>
        <v>0</v>
      </c>
      <c r="P197" s="41">
        <f>MAX(0,O197-Q$4)</f>
        <v>0</v>
      </c>
      <c r="Q197" s="41">
        <f>M197+P197</f>
        <v>0</v>
      </c>
      <c r="R197" s="41">
        <f>MAX(0,MIN(P197,Q197-$C197))</f>
        <v>0</v>
      </c>
      <c r="S197" s="41">
        <f>V196*(1+T$4/12)</f>
        <v>0</v>
      </c>
      <c r="T197" s="41">
        <f>MAX(0,S197-U$4)</f>
        <v>0</v>
      </c>
      <c r="U197" s="41">
        <f>Q197+T197</f>
        <v>0</v>
      </c>
      <c r="V197" s="41">
        <f>MAX(0,MIN(T197,U197-$C197))</f>
        <v>0</v>
      </c>
      <c r="W197" s="41">
        <f>Z196*(1+X$4/12)</f>
        <v>0</v>
      </c>
      <c r="X197" s="41">
        <f>MAX(0,W197-Y$4)</f>
        <v>0</v>
      </c>
      <c r="Y197" s="41">
        <f>U197+X197</f>
        <v>0</v>
      </c>
      <c r="Z197" s="41">
        <f>MAX(0,MIN(X197,Y197-$C197))</f>
        <v>0</v>
      </c>
      <c r="AA197" s="41">
        <f>AD196*(1+AB$4/12)</f>
        <v>0</v>
      </c>
      <c r="AB197" s="41">
        <f>MAX(0,AA197-AC$4)</f>
        <v>0</v>
      </c>
      <c r="AC197" s="41">
        <f>Y197+AB197</f>
        <v>0</v>
      </c>
      <c r="AD197" s="41">
        <f>MAX(0,MIN(AB197,AC197-$C197))</f>
        <v>0</v>
      </c>
      <c r="AE197" s="41">
        <f>AH196*(1+AF$4/12)</f>
        <v>0</v>
      </c>
      <c r="AF197" s="41">
        <f>MAX(0,AE197-AG$4)</f>
        <v>0</v>
      </c>
      <c r="AG197" s="41">
        <f>AC197+AF197</f>
        <v>0</v>
      </c>
      <c r="AH197" s="41">
        <f>MAX(0,MIN(AF197,AG197-$C197))</f>
        <v>0</v>
      </c>
      <c r="AI197" s="41">
        <f>AL196*(1+AJ$4/12)</f>
        <v>0</v>
      </c>
      <c r="AJ197" s="41">
        <f>MAX(0,AI197-AK$4)</f>
        <v>0</v>
      </c>
      <c r="AK197" s="41">
        <f>AG197+AJ197</f>
        <v>0</v>
      </c>
      <c r="AL197" s="41">
        <f>MAX(0,MIN(AJ197,AK197-$C197))</f>
        <v>0</v>
      </c>
      <c r="AM197" s="41">
        <f>AP196*(1+AN$4/12)</f>
        <v>0</v>
      </c>
      <c r="AN197" s="41">
        <f>MAX(0,AM197-AO$4)</f>
        <v>0</v>
      </c>
      <c r="AO197" s="41">
        <f>AK197+AN197</f>
        <v>0</v>
      </c>
      <c r="AP197" s="41">
        <f>MAX(0,MIN(AN197,AO197-$C197))</f>
        <v>0</v>
      </c>
      <c r="AQ197" s="41">
        <f>AT196*(1+AR$4/12)</f>
        <v>0</v>
      </c>
      <c r="AR197" s="41">
        <f>MAX(0,AQ197-AS$4)</f>
        <v>0</v>
      </c>
      <c r="AS197" s="41">
        <f>AO197+AR197</f>
        <v>0</v>
      </c>
      <c r="AT197" s="41">
        <f>MAX(0,MIN(AR197,AS197-$C197))</f>
        <v>0</v>
      </c>
    </row>
    <row r="198">
      <c r="A198" s="40" t="n">
        <v>192</v>
      </c>
      <c r="B198" s="40" t="str">
        <f>CHOOSE(MONTH(EDATE('4 Дългове'!$D$20,A198-1)),"януари","февруари","март","април","май","юни","юли","август","септември","октомври","ноември","декември")&amp;" "&amp;YEAR(EDATE('4 Дългове'!$D$20,A198-1))&amp;" г."</f>
        <v>октомври 2042 г.</v>
      </c>
      <c r="C198" s="41">
        <f>$C$4-(G198+K198+O198+S198+W198+AA198+AE198+AI198+AM198+AQ198)+(H198+L198+P198+T198+X198+AB198+AF198+AJ198+AN198+AR198)</f>
        <v>470</v>
      </c>
      <c r="D198" s="41">
        <f>(G198+K198+O198+S198+W198+AA198+AE198+AI198+AM198+AQ198)-(J197+N197+R197+V197+Z197+AD197+AH197+AL197+AP197+AT197)</f>
        <v>0</v>
      </c>
      <c r="E198" s="41">
        <f>J198+N198+R198+V198+Z198+AD198+AH198+AL198+AP198+AT198</f>
        <v>0</v>
      </c>
      <c r="F198" s="40" t="str">
        <f>IF(AND(E198&lt;0.005,E197&gt;=0.005),A198,"")</f>
        <v/>
      </c>
      <c r="G198" s="41">
        <f>J197*(1+H$4/12)</f>
        <v>0</v>
      </c>
      <c r="H198" s="41">
        <f>MAX(0,G198-I$4)</f>
        <v>0</v>
      </c>
      <c r="I198" s="41">
        <f>H198</f>
        <v>0</v>
      </c>
      <c r="J198" s="41">
        <f>MAX(0,MIN(H198,I198-$C198))</f>
        <v>0</v>
      </c>
      <c r="K198" s="41">
        <f>N197*(1+L$4/12)</f>
        <v>0</v>
      </c>
      <c r="L198" s="41">
        <f>MAX(0,K198-M$4)</f>
        <v>0</v>
      </c>
      <c r="M198" s="41">
        <f>I198+L198</f>
        <v>0</v>
      </c>
      <c r="N198" s="41">
        <f>MAX(0,MIN(L198,M198-$C198))</f>
        <v>0</v>
      </c>
      <c r="O198" s="41">
        <f>R197*(1+P$4/12)</f>
        <v>0</v>
      </c>
      <c r="P198" s="41">
        <f>MAX(0,O198-Q$4)</f>
        <v>0</v>
      </c>
      <c r="Q198" s="41">
        <f>M198+P198</f>
        <v>0</v>
      </c>
      <c r="R198" s="41">
        <f>MAX(0,MIN(P198,Q198-$C198))</f>
        <v>0</v>
      </c>
      <c r="S198" s="41">
        <f>V197*(1+T$4/12)</f>
        <v>0</v>
      </c>
      <c r="T198" s="41">
        <f>MAX(0,S198-U$4)</f>
        <v>0</v>
      </c>
      <c r="U198" s="41">
        <f>Q198+T198</f>
        <v>0</v>
      </c>
      <c r="V198" s="41">
        <f>MAX(0,MIN(T198,U198-$C198))</f>
        <v>0</v>
      </c>
      <c r="W198" s="41">
        <f>Z197*(1+X$4/12)</f>
        <v>0</v>
      </c>
      <c r="X198" s="41">
        <f>MAX(0,W198-Y$4)</f>
        <v>0</v>
      </c>
      <c r="Y198" s="41">
        <f>U198+X198</f>
        <v>0</v>
      </c>
      <c r="Z198" s="41">
        <f>MAX(0,MIN(X198,Y198-$C198))</f>
        <v>0</v>
      </c>
      <c r="AA198" s="41">
        <f>AD197*(1+AB$4/12)</f>
        <v>0</v>
      </c>
      <c r="AB198" s="41">
        <f>MAX(0,AA198-AC$4)</f>
        <v>0</v>
      </c>
      <c r="AC198" s="41">
        <f>Y198+AB198</f>
        <v>0</v>
      </c>
      <c r="AD198" s="41">
        <f>MAX(0,MIN(AB198,AC198-$C198))</f>
        <v>0</v>
      </c>
      <c r="AE198" s="41">
        <f>AH197*(1+AF$4/12)</f>
        <v>0</v>
      </c>
      <c r="AF198" s="41">
        <f>MAX(0,AE198-AG$4)</f>
        <v>0</v>
      </c>
      <c r="AG198" s="41">
        <f>AC198+AF198</f>
        <v>0</v>
      </c>
      <c r="AH198" s="41">
        <f>MAX(0,MIN(AF198,AG198-$C198))</f>
        <v>0</v>
      </c>
      <c r="AI198" s="41">
        <f>AL197*(1+AJ$4/12)</f>
        <v>0</v>
      </c>
      <c r="AJ198" s="41">
        <f>MAX(0,AI198-AK$4)</f>
        <v>0</v>
      </c>
      <c r="AK198" s="41">
        <f>AG198+AJ198</f>
        <v>0</v>
      </c>
      <c r="AL198" s="41">
        <f>MAX(0,MIN(AJ198,AK198-$C198))</f>
        <v>0</v>
      </c>
      <c r="AM198" s="41">
        <f>AP197*(1+AN$4/12)</f>
        <v>0</v>
      </c>
      <c r="AN198" s="41">
        <f>MAX(0,AM198-AO$4)</f>
        <v>0</v>
      </c>
      <c r="AO198" s="41">
        <f>AK198+AN198</f>
        <v>0</v>
      </c>
      <c r="AP198" s="41">
        <f>MAX(0,MIN(AN198,AO198-$C198))</f>
        <v>0</v>
      </c>
      <c r="AQ198" s="41">
        <f>AT197*(1+AR$4/12)</f>
        <v>0</v>
      </c>
      <c r="AR198" s="41">
        <f>MAX(0,AQ198-AS$4)</f>
        <v>0</v>
      </c>
      <c r="AS198" s="41">
        <f>AO198+AR198</f>
        <v>0</v>
      </c>
      <c r="AT198" s="41">
        <f>MAX(0,MIN(AR198,AS198-$C198))</f>
        <v>0</v>
      </c>
    </row>
    <row r="199">
      <c r="A199" s="40" t="n">
        <v>193</v>
      </c>
      <c r="B199" s="40" t="str">
        <f>CHOOSE(MONTH(EDATE('4 Дългове'!$D$20,A199-1)),"януари","февруари","март","април","май","юни","юли","август","септември","октомври","ноември","декември")&amp;" "&amp;YEAR(EDATE('4 Дългове'!$D$20,A199-1))&amp;" г."</f>
        <v>ноември 2042 г.</v>
      </c>
      <c r="C199" s="41">
        <f>$C$4-(G199+K199+O199+S199+W199+AA199+AE199+AI199+AM199+AQ199)+(H199+L199+P199+T199+X199+AB199+AF199+AJ199+AN199+AR199)</f>
        <v>470</v>
      </c>
      <c r="D199" s="41">
        <f>(G199+K199+O199+S199+W199+AA199+AE199+AI199+AM199+AQ199)-(J198+N198+R198+V198+Z198+AD198+AH198+AL198+AP198+AT198)</f>
        <v>0</v>
      </c>
      <c r="E199" s="41">
        <f>J199+N199+R199+V199+Z199+AD199+AH199+AL199+AP199+AT199</f>
        <v>0</v>
      </c>
      <c r="F199" s="40" t="str">
        <f>IF(AND(E199&lt;0.005,E198&gt;=0.005),A199,"")</f>
        <v/>
      </c>
      <c r="G199" s="41">
        <f>J198*(1+H$4/12)</f>
        <v>0</v>
      </c>
      <c r="H199" s="41">
        <f>MAX(0,G199-I$4)</f>
        <v>0</v>
      </c>
      <c r="I199" s="41">
        <f>H199</f>
        <v>0</v>
      </c>
      <c r="J199" s="41">
        <f>MAX(0,MIN(H199,I199-$C199))</f>
        <v>0</v>
      </c>
      <c r="K199" s="41">
        <f>N198*(1+L$4/12)</f>
        <v>0</v>
      </c>
      <c r="L199" s="41">
        <f>MAX(0,K199-M$4)</f>
        <v>0</v>
      </c>
      <c r="M199" s="41">
        <f>I199+L199</f>
        <v>0</v>
      </c>
      <c r="N199" s="41">
        <f>MAX(0,MIN(L199,M199-$C199))</f>
        <v>0</v>
      </c>
      <c r="O199" s="41">
        <f>R198*(1+P$4/12)</f>
        <v>0</v>
      </c>
      <c r="P199" s="41">
        <f>MAX(0,O199-Q$4)</f>
        <v>0</v>
      </c>
      <c r="Q199" s="41">
        <f>M199+P199</f>
        <v>0</v>
      </c>
      <c r="R199" s="41">
        <f>MAX(0,MIN(P199,Q199-$C199))</f>
        <v>0</v>
      </c>
      <c r="S199" s="41">
        <f>V198*(1+T$4/12)</f>
        <v>0</v>
      </c>
      <c r="T199" s="41">
        <f>MAX(0,S199-U$4)</f>
        <v>0</v>
      </c>
      <c r="U199" s="41">
        <f>Q199+T199</f>
        <v>0</v>
      </c>
      <c r="V199" s="41">
        <f>MAX(0,MIN(T199,U199-$C199))</f>
        <v>0</v>
      </c>
      <c r="W199" s="41">
        <f>Z198*(1+X$4/12)</f>
        <v>0</v>
      </c>
      <c r="X199" s="41">
        <f>MAX(0,W199-Y$4)</f>
        <v>0</v>
      </c>
      <c r="Y199" s="41">
        <f>U199+X199</f>
        <v>0</v>
      </c>
      <c r="Z199" s="41">
        <f>MAX(0,MIN(X199,Y199-$C199))</f>
        <v>0</v>
      </c>
      <c r="AA199" s="41">
        <f>AD198*(1+AB$4/12)</f>
        <v>0</v>
      </c>
      <c r="AB199" s="41">
        <f>MAX(0,AA199-AC$4)</f>
        <v>0</v>
      </c>
      <c r="AC199" s="41">
        <f>Y199+AB199</f>
        <v>0</v>
      </c>
      <c r="AD199" s="41">
        <f>MAX(0,MIN(AB199,AC199-$C199))</f>
        <v>0</v>
      </c>
      <c r="AE199" s="41">
        <f>AH198*(1+AF$4/12)</f>
        <v>0</v>
      </c>
      <c r="AF199" s="41">
        <f>MAX(0,AE199-AG$4)</f>
        <v>0</v>
      </c>
      <c r="AG199" s="41">
        <f>AC199+AF199</f>
        <v>0</v>
      </c>
      <c r="AH199" s="41">
        <f>MAX(0,MIN(AF199,AG199-$C199))</f>
        <v>0</v>
      </c>
      <c r="AI199" s="41">
        <f>AL198*(1+AJ$4/12)</f>
        <v>0</v>
      </c>
      <c r="AJ199" s="41">
        <f>MAX(0,AI199-AK$4)</f>
        <v>0</v>
      </c>
      <c r="AK199" s="41">
        <f>AG199+AJ199</f>
        <v>0</v>
      </c>
      <c r="AL199" s="41">
        <f>MAX(0,MIN(AJ199,AK199-$C199))</f>
        <v>0</v>
      </c>
      <c r="AM199" s="41">
        <f>AP198*(1+AN$4/12)</f>
        <v>0</v>
      </c>
      <c r="AN199" s="41">
        <f>MAX(0,AM199-AO$4)</f>
        <v>0</v>
      </c>
      <c r="AO199" s="41">
        <f>AK199+AN199</f>
        <v>0</v>
      </c>
      <c r="AP199" s="41">
        <f>MAX(0,MIN(AN199,AO199-$C199))</f>
        <v>0</v>
      </c>
      <c r="AQ199" s="41">
        <f>AT198*(1+AR$4/12)</f>
        <v>0</v>
      </c>
      <c r="AR199" s="41">
        <f>MAX(0,AQ199-AS$4)</f>
        <v>0</v>
      </c>
      <c r="AS199" s="41">
        <f>AO199+AR199</f>
        <v>0</v>
      </c>
      <c r="AT199" s="41">
        <f>MAX(0,MIN(AR199,AS199-$C199))</f>
        <v>0</v>
      </c>
    </row>
    <row r="200">
      <c r="A200" s="40" t="n">
        <v>194</v>
      </c>
      <c r="B200" s="40" t="str">
        <f>CHOOSE(MONTH(EDATE('4 Дългове'!$D$20,A200-1)),"януари","февруари","март","април","май","юни","юли","август","септември","октомври","ноември","декември")&amp;" "&amp;YEAR(EDATE('4 Дългове'!$D$20,A200-1))&amp;" г."</f>
        <v>декември 2042 г.</v>
      </c>
      <c r="C200" s="41">
        <f>$C$4-(G200+K200+O200+S200+W200+AA200+AE200+AI200+AM200+AQ200)+(H200+L200+P200+T200+X200+AB200+AF200+AJ200+AN200+AR200)</f>
        <v>470</v>
      </c>
      <c r="D200" s="41">
        <f>(G200+K200+O200+S200+W200+AA200+AE200+AI200+AM200+AQ200)-(J199+N199+R199+V199+Z199+AD199+AH199+AL199+AP199+AT199)</f>
        <v>0</v>
      </c>
      <c r="E200" s="41">
        <f>J200+N200+R200+V200+Z200+AD200+AH200+AL200+AP200+AT200</f>
        <v>0</v>
      </c>
      <c r="F200" s="40" t="str">
        <f>IF(AND(E200&lt;0.005,E199&gt;=0.005),A200,"")</f>
        <v/>
      </c>
      <c r="G200" s="41">
        <f>J199*(1+H$4/12)</f>
        <v>0</v>
      </c>
      <c r="H200" s="41">
        <f>MAX(0,G200-I$4)</f>
        <v>0</v>
      </c>
      <c r="I200" s="41">
        <f>H200</f>
        <v>0</v>
      </c>
      <c r="J200" s="41">
        <f>MAX(0,MIN(H200,I200-$C200))</f>
        <v>0</v>
      </c>
      <c r="K200" s="41">
        <f>N199*(1+L$4/12)</f>
        <v>0</v>
      </c>
      <c r="L200" s="41">
        <f>MAX(0,K200-M$4)</f>
        <v>0</v>
      </c>
      <c r="M200" s="41">
        <f>I200+L200</f>
        <v>0</v>
      </c>
      <c r="N200" s="41">
        <f>MAX(0,MIN(L200,M200-$C200))</f>
        <v>0</v>
      </c>
      <c r="O200" s="41">
        <f>R199*(1+P$4/12)</f>
        <v>0</v>
      </c>
      <c r="P200" s="41">
        <f>MAX(0,O200-Q$4)</f>
        <v>0</v>
      </c>
      <c r="Q200" s="41">
        <f>M200+P200</f>
        <v>0</v>
      </c>
      <c r="R200" s="41">
        <f>MAX(0,MIN(P200,Q200-$C200))</f>
        <v>0</v>
      </c>
      <c r="S200" s="41">
        <f>V199*(1+T$4/12)</f>
        <v>0</v>
      </c>
      <c r="T200" s="41">
        <f>MAX(0,S200-U$4)</f>
        <v>0</v>
      </c>
      <c r="U200" s="41">
        <f>Q200+T200</f>
        <v>0</v>
      </c>
      <c r="V200" s="41">
        <f>MAX(0,MIN(T200,U200-$C200))</f>
        <v>0</v>
      </c>
      <c r="W200" s="41">
        <f>Z199*(1+X$4/12)</f>
        <v>0</v>
      </c>
      <c r="X200" s="41">
        <f>MAX(0,W200-Y$4)</f>
        <v>0</v>
      </c>
      <c r="Y200" s="41">
        <f>U200+X200</f>
        <v>0</v>
      </c>
      <c r="Z200" s="41">
        <f>MAX(0,MIN(X200,Y200-$C200))</f>
        <v>0</v>
      </c>
      <c r="AA200" s="41">
        <f>AD199*(1+AB$4/12)</f>
        <v>0</v>
      </c>
      <c r="AB200" s="41">
        <f>MAX(0,AA200-AC$4)</f>
        <v>0</v>
      </c>
      <c r="AC200" s="41">
        <f>Y200+AB200</f>
        <v>0</v>
      </c>
      <c r="AD200" s="41">
        <f>MAX(0,MIN(AB200,AC200-$C200))</f>
        <v>0</v>
      </c>
      <c r="AE200" s="41">
        <f>AH199*(1+AF$4/12)</f>
        <v>0</v>
      </c>
      <c r="AF200" s="41">
        <f>MAX(0,AE200-AG$4)</f>
        <v>0</v>
      </c>
      <c r="AG200" s="41">
        <f>AC200+AF200</f>
        <v>0</v>
      </c>
      <c r="AH200" s="41">
        <f>MAX(0,MIN(AF200,AG200-$C200))</f>
        <v>0</v>
      </c>
      <c r="AI200" s="41">
        <f>AL199*(1+AJ$4/12)</f>
        <v>0</v>
      </c>
      <c r="AJ200" s="41">
        <f>MAX(0,AI200-AK$4)</f>
        <v>0</v>
      </c>
      <c r="AK200" s="41">
        <f>AG200+AJ200</f>
        <v>0</v>
      </c>
      <c r="AL200" s="41">
        <f>MAX(0,MIN(AJ200,AK200-$C200))</f>
        <v>0</v>
      </c>
      <c r="AM200" s="41">
        <f>AP199*(1+AN$4/12)</f>
        <v>0</v>
      </c>
      <c r="AN200" s="41">
        <f>MAX(0,AM200-AO$4)</f>
        <v>0</v>
      </c>
      <c r="AO200" s="41">
        <f>AK200+AN200</f>
        <v>0</v>
      </c>
      <c r="AP200" s="41">
        <f>MAX(0,MIN(AN200,AO200-$C200))</f>
        <v>0</v>
      </c>
      <c r="AQ200" s="41">
        <f>AT199*(1+AR$4/12)</f>
        <v>0</v>
      </c>
      <c r="AR200" s="41">
        <f>MAX(0,AQ200-AS$4)</f>
        <v>0</v>
      </c>
      <c r="AS200" s="41">
        <f>AO200+AR200</f>
        <v>0</v>
      </c>
      <c r="AT200" s="41">
        <f>MAX(0,MIN(AR200,AS200-$C200))</f>
        <v>0</v>
      </c>
    </row>
    <row r="201">
      <c r="A201" s="40" t="n">
        <v>195</v>
      </c>
      <c r="B201" s="40" t="str">
        <f>CHOOSE(MONTH(EDATE('4 Дългове'!$D$20,A201-1)),"януари","февруари","март","април","май","юни","юли","август","септември","октомври","ноември","декември")&amp;" "&amp;YEAR(EDATE('4 Дългове'!$D$20,A201-1))&amp;" г."</f>
        <v>януари 2043 г.</v>
      </c>
      <c r="C201" s="41">
        <f>$C$4-(G201+K201+O201+S201+W201+AA201+AE201+AI201+AM201+AQ201)+(H201+L201+P201+T201+X201+AB201+AF201+AJ201+AN201+AR201)</f>
        <v>470</v>
      </c>
      <c r="D201" s="41">
        <f>(G201+K201+O201+S201+W201+AA201+AE201+AI201+AM201+AQ201)-(J200+N200+R200+V200+Z200+AD200+AH200+AL200+AP200+AT200)</f>
        <v>0</v>
      </c>
      <c r="E201" s="41">
        <f>J201+N201+R201+V201+Z201+AD201+AH201+AL201+AP201+AT201</f>
        <v>0</v>
      </c>
      <c r="F201" s="40" t="str">
        <f>IF(AND(E201&lt;0.005,E200&gt;=0.005),A201,"")</f>
        <v/>
      </c>
      <c r="G201" s="41">
        <f>J200*(1+H$4/12)</f>
        <v>0</v>
      </c>
      <c r="H201" s="41">
        <f>MAX(0,G201-I$4)</f>
        <v>0</v>
      </c>
      <c r="I201" s="41">
        <f>H201</f>
        <v>0</v>
      </c>
      <c r="J201" s="41">
        <f>MAX(0,MIN(H201,I201-$C201))</f>
        <v>0</v>
      </c>
      <c r="K201" s="41">
        <f>N200*(1+L$4/12)</f>
        <v>0</v>
      </c>
      <c r="L201" s="41">
        <f>MAX(0,K201-M$4)</f>
        <v>0</v>
      </c>
      <c r="M201" s="41">
        <f>I201+L201</f>
        <v>0</v>
      </c>
      <c r="N201" s="41">
        <f>MAX(0,MIN(L201,M201-$C201))</f>
        <v>0</v>
      </c>
      <c r="O201" s="41">
        <f>R200*(1+P$4/12)</f>
        <v>0</v>
      </c>
      <c r="P201" s="41">
        <f>MAX(0,O201-Q$4)</f>
        <v>0</v>
      </c>
      <c r="Q201" s="41">
        <f>M201+P201</f>
        <v>0</v>
      </c>
      <c r="R201" s="41">
        <f>MAX(0,MIN(P201,Q201-$C201))</f>
        <v>0</v>
      </c>
      <c r="S201" s="41">
        <f>V200*(1+T$4/12)</f>
        <v>0</v>
      </c>
      <c r="T201" s="41">
        <f>MAX(0,S201-U$4)</f>
        <v>0</v>
      </c>
      <c r="U201" s="41">
        <f>Q201+T201</f>
        <v>0</v>
      </c>
      <c r="V201" s="41">
        <f>MAX(0,MIN(T201,U201-$C201))</f>
        <v>0</v>
      </c>
      <c r="W201" s="41">
        <f>Z200*(1+X$4/12)</f>
        <v>0</v>
      </c>
      <c r="X201" s="41">
        <f>MAX(0,W201-Y$4)</f>
        <v>0</v>
      </c>
      <c r="Y201" s="41">
        <f>U201+X201</f>
        <v>0</v>
      </c>
      <c r="Z201" s="41">
        <f>MAX(0,MIN(X201,Y201-$C201))</f>
        <v>0</v>
      </c>
      <c r="AA201" s="41">
        <f>AD200*(1+AB$4/12)</f>
        <v>0</v>
      </c>
      <c r="AB201" s="41">
        <f>MAX(0,AA201-AC$4)</f>
        <v>0</v>
      </c>
      <c r="AC201" s="41">
        <f>Y201+AB201</f>
        <v>0</v>
      </c>
      <c r="AD201" s="41">
        <f>MAX(0,MIN(AB201,AC201-$C201))</f>
        <v>0</v>
      </c>
      <c r="AE201" s="41">
        <f>AH200*(1+AF$4/12)</f>
        <v>0</v>
      </c>
      <c r="AF201" s="41">
        <f>MAX(0,AE201-AG$4)</f>
        <v>0</v>
      </c>
      <c r="AG201" s="41">
        <f>AC201+AF201</f>
        <v>0</v>
      </c>
      <c r="AH201" s="41">
        <f>MAX(0,MIN(AF201,AG201-$C201))</f>
        <v>0</v>
      </c>
      <c r="AI201" s="41">
        <f>AL200*(1+AJ$4/12)</f>
        <v>0</v>
      </c>
      <c r="AJ201" s="41">
        <f>MAX(0,AI201-AK$4)</f>
        <v>0</v>
      </c>
      <c r="AK201" s="41">
        <f>AG201+AJ201</f>
        <v>0</v>
      </c>
      <c r="AL201" s="41">
        <f>MAX(0,MIN(AJ201,AK201-$C201))</f>
        <v>0</v>
      </c>
      <c r="AM201" s="41">
        <f>AP200*(1+AN$4/12)</f>
        <v>0</v>
      </c>
      <c r="AN201" s="41">
        <f>MAX(0,AM201-AO$4)</f>
        <v>0</v>
      </c>
      <c r="AO201" s="41">
        <f>AK201+AN201</f>
        <v>0</v>
      </c>
      <c r="AP201" s="41">
        <f>MAX(0,MIN(AN201,AO201-$C201))</f>
        <v>0</v>
      </c>
      <c r="AQ201" s="41">
        <f>AT200*(1+AR$4/12)</f>
        <v>0</v>
      </c>
      <c r="AR201" s="41">
        <f>MAX(0,AQ201-AS$4)</f>
        <v>0</v>
      </c>
      <c r="AS201" s="41">
        <f>AO201+AR201</f>
        <v>0</v>
      </c>
      <c r="AT201" s="41">
        <f>MAX(0,MIN(AR201,AS201-$C201))</f>
        <v>0</v>
      </c>
    </row>
    <row r="202">
      <c r="A202" s="40" t="n">
        <v>196</v>
      </c>
      <c r="B202" s="40" t="str">
        <f>CHOOSE(MONTH(EDATE('4 Дългове'!$D$20,A202-1)),"януари","февруари","март","април","май","юни","юли","август","септември","октомври","ноември","декември")&amp;" "&amp;YEAR(EDATE('4 Дългове'!$D$20,A202-1))&amp;" г."</f>
        <v>февруари 2043 г.</v>
      </c>
      <c r="C202" s="41">
        <f>$C$4-(G202+K202+O202+S202+W202+AA202+AE202+AI202+AM202+AQ202)+(H202+L202+P202+T202+X202+AB202+AF202+AJ202+AN202+AR202)</f>
        <v>470</v>
      </c>
      <c r="D202" s="41">
        <f>(G202+K202+O202+S202+W202+AA202+AE202+AI202+AM202+AQ202)-(J201+N201+R201+V201+Z201+AD201+AH201+AL201+AP201+AT201)</f>
        <v>0</v>
      </c>
      <c r="E202" s="41">
        <f>J202+N202+R202+V202+Z202+AD202+AH202+AL202+AP202+AT202</f>
        <v>0</v>
      </c>
      <c r="F202" s="40" t="str">
        <f>IF(AND(E202&lt;0.005,E201&gt;=0.005),A202,"")</f>
        <v/>
      </c>
      <c r="G202" s="41">
        <f>J201*(1+H$4/12)</f>
        <v>0</v>
      </c>
      <c r="H202" s="41">
        <f>MAX(0,G202-I$4)</f>
        <v>0</v>
      </c>
      <c r="I202" s="41">
        <f>H202</f>
        <v>0</v>
      </c>
      <c r="J202" s="41">
        <f>MAX(0,MIN(H202,I202-$C202))</f>
        <v>0</v>
      </c>
      <c r="K202" s="41">
        <f>N201*(1+L$4/12)</f>
        <v>0</v>
      </c>
      <c r="L202" s="41">
        <f>MAX(0,K202-M$4)</f>
        <v>0</v>
      </c>
      <c r="M202" s="41">
        <f>I202+L202</f>
        <v>0</v>
      </c>
      <c r="N202" s="41">
        <f>MAX(0,MIN(L202,M202-$C202))</f>
        <v>0</v>
      </c>
      <c r="O202" s="41">
        <f>R201*(1+P$4/12)</f>
        <v>0</v>
      </c>
      <c r="P202" s="41">
        <f>MAX(0,O202-Q$4)</f>
        <v>0</v>
      </c>
      <c r="Q202" s="41">
        <f>M202+P202</f>
        <v>0</v>
      </c>
      <c r="R202" s="41">
        <f>MAX(0,MIN(P202,Q202-$C202))</f>
        <v>0</v>
      </c>
      <c r="S202" s="41">
        <f>V201*(1+T$4/12)</f>
        <v>0</v>
      </c>
      <c r="T202" s="41">
        <f>MAX(0,S202-U$4)</f>
        <v>0</v>
      </c>
      <c r="U202" s="41">
        <f>Q202+T202</f>
        <v>0</v>
      </c>
      <c r="V202" s="41">
        <f>MAX(0,MIN(T202,U202-$C202))</f>
        <v>0</v>
      </c>
      <c r="W202" s="41">
        <f>Z201*(1+X$4/12)</f>
        <v>0</v>
      </c>
      <c r="X202" s="41">
        <f>MAX(0,W202-Y$4)</f>
        <v>0</v>
      </c>
      <c r="Y202" s="41">
        <f>U202+X202</f>
        <v>0</v>
      </c>
      <c r="Z202" s="41">
        <f>MAX(0,MIN(X202,Y202-$C202))</f>
        <v>0</v>
      </c>
      <c r="AA202" s="41">
        <f>AD201*(1+AB$4/12)</f>
        <v>0</v>
      </c>
      <c r="AB202" s="41">
        <f>MAX(0,AA202-AC$4)</f>
        <v>0</v>
      </c>
      <c r="AC202" s="41">
        <f>Y202+AB202</f>
        <v>0</v>
      </c>
      <c r="AD202" s="41">
        <f>MAX(0,MIN(AB202,AC202-$C202))</f>
        <v>0</v>
      </c>
      <c r="AE202" s="41">
        <f>AH201*(1+AF$4/12)</f>
        <v>0</v>
      </c>
      <c r="AF202" s="41">
        <f>MAX(0,AE202-AG$4)</f>
        <v>0</v>
      </c>
      <c r="AG202" s="41">
        <f>AC202+AF202</f>
        <v>0</v>
      </c>
      <c r="AH202" s="41">
        <f>MAX(0,MIN(AF202,AG202-$C202))</f>
        <v>0</v>
      </c>
      <c r="AI202" s="41">
        <f>AL201*(1+AJ$4/12)</f>
        <v>0</v>
      </c>
      <c r="AJ202" s="41">
        <f>MAX(0,AI202-AK$4)</f>
        <v>0</v>
      </c>
      <c r="AK202" s="41">
        <f>AG202+AJ202</f>
        <v>0</v>
      </c>
      <c r="AL202" s="41">
        <f>MAX(0,MIN(AJ202,AK202-$C202))</f>
        <v>0</v>
      </c>
      <c r="AM202" s="41">
        <f>AP201*(1+AN$4/12)</f>
        <v>0</v>
      </c>
      <c r="AN202" s="41">
        <f>MAX(0,AM202-AO$4)</f>
        <v>0</v>
      </c>
      <c r="AO202" s="41">
        <f>AK202+AN202</f>
        <v>0</v>
      </c>
      <c r="AP202" s="41">
        <f>MAX(0,MIN(AN202,AO202-$C202))</f>
        <v>0</v>
      </c>
      <c r="AQ202" s="41">
        <f>AT201*(1+AR$4/12)</f>
        <v>0</v>
      </c>
      <c r="AR202" s="41">
        <f>MAX(0,AQ202-AS$4)</f>
        <v>0</v>
      </c>
      <c r="AS202" s="41">
        <f>AO202+AR202</f>
        <v>0</v>
      </c>
      <c r="AT202" s="41">
        <f>MAX(0,MIN(AR202,AS202-$C202))</f>
        <v>0</v>
      </c>
    </row>
    <row r="203">
      <c r="A203" s="40" t="n">
        <v>197</v>
      </c>
      <c r="B203" s="40" t="str">
        <f>CHOOSE(MONTH(EDATE('4 Дългове'!$D$20,A203-1)),"януари","февруари","март","април","май","юни","юли","август","септември","октомври","ноември","декември")&amp;" "&amp;YEAR(EDATE('4 Дългове'!$D$20,A203-1))&amp;" г."</f>
        <v>март 2043 г.</v>
      </c>
      <c r="C203" s="41">
        <f>$C$4-(G203+K203+O203+S203+W203+AA203+AE203+AI203+AM203+AQ203)+(H203+L203+P203+T203+X203+AB203+AF203+AJ203+AN203+AR203)</f>
        <v>470</v>
      </c>
      <c r="D203" s="41">
        <f>(G203+K203+O203+S203+W203+AA203+AE203+AI203+AM203+AQ203)-(J202+N202+R202+V202+Z202+AD202+AH202+AL202+AP202+AT202)</f>
        <v>0</v>
      </c>
      <c r="E203" s="41">
        <f>J203+N203+R203+V203+Z203+AD203+AH203+AL203+AP203+AT203</f>
        <v>0</v>
      </c>
      <c r="F203" s="40" t="str">
        <f>IF(AND(E203&lt;0.005,E202&gt;=0.005),A203,"")</f>
        <v/>
      </c>
      <c r="G203" s="41">
        <f>J202*(1+H$4/12)</f>
        <v>0</v>
      </c>
      <c r="H203" s="41">
        <f>MAX(0,G203-I$4)</f>
        <v>0</v>
      </c>
      <c r="I203" s="41">
        <f>H203</f>
        <v>0</v>
      </c>
      <c r="J203" s="41">
        <f>MAX(0,MIN(H203,I203-$C203))</f>
        <v>0</v>
      </c>
      <c r="K203" s="41">
        <f>N202*(1+L$4/12)</f>
        <v>0</v>
      </c>
      <c r="L203" s="41">
        <f>MAX(0,K203-M$4)</f>
        <v>0</v>
      </c>
      <c r="M203" s="41">
        <f>I203+L203</f>
        <v>0</v>
      </c>
      <c r="N203" s="41">
        <f>MAX(0,MIN(L203,M203-$C203))</f>
        <v>0</v>
      </c>
      <c r="O203" s="41">
        <f>R202*(1+P$4/12)</f>
        <v>0</v>
      </c>
      <c r="P203" s="41">
        <f>MAX(0,O203-Q$4)</f>
        <v>0</v>
      </c>
      <c r="Q203" s="41">
        <f>M203+P203</f>
        <v>0</v>
      </c>
      <c r="R203" s="41">
        <f>MAX(0,MIN(P203,Q203-$C203))</f>
        <v>0</v>
      </c>
      <c r="S203" s="41">
        <f>V202*(1+T$4/12)</f>
        <v>0</v>
      </c>
      <c r="T203" s="41">
        <f>MAX(0,S203-U$4)</f>
        <v>0</v>
      </c>
      <c r="U203" s="41">
        <f>Q203+T203</f>
        <v>0</v>
      </c>
      <c r="V203" s="41">
        <f>MAX(0,MIN(T203,U203-$C203))</f>
        <v>0</v>
      </c>
      <c r="W203" s="41">
        <f>Z202*(1+X$4/12)</f>
        <v>0</v>
      </c>
      <c r="X203" s="41">
        <f>MAX(0,W203-Y$4)</f>
        <v>0</v>
      </c>
      <c r="Y203" s="41">
        <f>U203+X203</f>
        <v>0</v>
      </c>
      <c r="Z203" s="41">
        <f>MAX(0,MIN(X203,Y203-$C203))</f>
        <v>0</v>
      </c>
      <c r="AA203" s="41">
        <f>AD202*(1+AB$4/12)</f>
        <v>0</v>
      </c>
      <c r="AB203" s="41">
        <f>MAX(0,AA203-AC$4)</f>
        <v>0</v>
      </c>
      <c r="AC203" s="41">
        <f>Y203+AB203</f>
        <v>0</v>
      </c>
      <c r="AD203" s="41">
        <f>MAX(0,MIN(AB203,AC203-$C203))</f>
        <v>0</v>
      </c>
      <c r="AE203" s="41">
        <f>AH202*(1+AF$4/12)</f>
        <v>0</v>
      </c>
      <c r="AF203" s="41">
        <f>MAX(0,AE203-AG$4)</f>
        <v>0</v>
      </c>
      <c r="AG203" s="41">
        <f>AC203+AF203</f>
        <v>0</v>
      </c>
      <c r="AH203" s="41">
        <f>MAX(0,MIN(AF203,AG203-$C203))</f>
        <v>0</v>
      </c>
      <c r="AI203" s="41">
        <f>AL202*(1+AJ$4/12)</f>
        <v>0</v>
      </c>
      <c r="AJ203" s="41">
        <f>MAX(0,AI203-AK$4)</f>
        <v>0</v>
      </c>
      <c r="AK203" s="41">
        <f>AG203+AJ203</f>
        <v>0</v>
      </c>
      <c r="AL203" s="41">
        <f>MAX(0,MIN(AJ203,AK203-$C203))</f>
        <v>0</v>
      </c>
      <c r="AM203" s="41">
        <f>AP202*(1+AN$4/12)</f>
        <v>0</v>
      </c>
      <c r="AN203" s="41">
        <f>MAX(0,AM203-AO$4)</f>
        <v>0</v>
      </c>
      <c r="AO203" s="41">
        <f>AK203+AN203</f>
        <v>0</v>
      </c>
      <c r="AP203" s="41">
        <f>MAX(0,MIN(AN203,AO203-$C203))</f>
        <v>0</v>
      </c>
      <c r="AQ203" s="41">
        <f>AT202*(1+AR$4/12)</f>
        <v>0</v>
      </c>
      <c r="AR203" s="41">
        <f>MAX(0,AQ203-AS$4)</f>
        <v>0</v>
      </c>
      <c r="AS203" s="41">
        <f>AO203+AR203</f>
        <v>0</v>
      </c>
      <c r="AT203" s="41">
        <f>MAX(0,MIN(AR203,AS203-$C203))</f>
        <v>0</v>
      </c>
    </row>
    <row r="204">
      <c r="A204" s="40" t="n">
        <v>198</v>
      </c>
      <c r="B204" s="40" t="str">
        <f>CHOOSE(MONTH(EDATE('4 Дългове'!$D$20,A204-1)),"януари","февруари","март","април","май","юни","юли","август","септември","октомври","ноември","декември")&amp;" "&amp;YEAR(EDATE('4 Дългове'!$D$20,A204-1))&amp;" г."</f>
        <v>април 2043 г.</v>
      </c>
      <c r="C204" s="41">
        <f>$C$4-(G204+K204+O204+S204+W204+AA204+AE204+AI204+AM204+AQ204)+(H204+L204+P204+T204+X204+AB204+AF204+AJ204+AN204+AR204)</f>
        <v>470</v>
      </c>
      <c r="D204" s="41">
        <f>(G204+K204+O204+S204+W204+AA204+AE204+AI204+AM204+AQ204)-(J203+N203+R203+V203+Z203+AD203+AH203+AL203+AP203+AT203)</f>
        <v>0</v>
      </c>
      <c r="E204" s="41">
        <f>J204+N204+R204+V204+Z204+AD204+AH204+AL204+AP204+AT204</f>
        <v>0</v>
      </c>
      <c r="F204" s="40" t="str">
        <f>IF(AND(E204&lt;0.005,E203&gt;=0.005),A204,"")</f>
        <v/>
      </c>
      <c r="G204" s="41">
        <f>J203*(1+H$4/12)</f>
        <v>0</v>
      </c>
      <c r="H204" s="41">
        <f>MAX(0,G204-I$4)</f>
        <v>0</v>
      </c>
      <c r="I204" s="41">
        <f>H204</f>
        <v>0</v>
      </c>
      <c r="J204" s="41">
        <f>MAX(0,MIN(H204,I204-$C204))</f>
        <v>0</v>
      </c>
      <c r="K204" s="41">
        <f>N203*(1+L$4/12)</f>
        <v>0</v>
      </c>
      <c r="L204" s="41">
        <f>MAX(0,K204-M$4)</f>
        <v>0</v>
      </c>
      <c r="M204" s="41">
        <f>I204+L204</f>
        <v>0</v>
      </c>
      <c r="N204" s="41">
        <f>MAX(0,MIN(L204,M204-$C204))</f>
        <v>0</v>
      </c>
      <c r="O204" s="41">
        <f>R203*(1+P$4/12)</f>
        <v>0</v>
      </c>
      <c r="P204" s="41">
        <f>MAX(0,O204-Q$4)</f>
        <v>0</v>
      </c>
      <c r="Q204" s="41">
        <f>M204+P204</f>
        <v>0</v>
      </c>
      <c r="R204" s="41">
        <f>MAX(0,MIN(P204,Q204-$C204))</f>
        <v>0</v>
      </c>
      <c r="S204" s="41">
        <f>V203*(1+T$4/12)</f>
        <v>0</v>
      </c>
      <c r="T204" s="41">
        <f>MAX(0,S204-U$4)</f>
        <v>0</v>
      </c>
      <c r="U204" s="41">
        <f>Q204+T204</f>
        <v>0</v>
      </c>
      <c r="V204" s="41">
        <f>MAX(0,MIN(T204,U204-$C204))</f>
        <v>0</v>
      </c>
      <c r="W204" s="41">
        <f>Z203*(1+X$4/12)</f>
        <v>0</v>
      </c>
      <c r="X204" s="41">
        <f>MAX(0,W204-Y$4)</f>
        <v>0</v>
      </c>
      <c r="Y204" s="41">
        <f>U204+X204</f>
        <v>0</v>
      </c>
      <c r="Z204" s="41">
        <f>MAX(0,MIN(X204,Y204-$C204))</f>
        <v>0</v>
      </c>
      <c r="AA204" s="41">
        <f>AD203*(1+AB$4/12)</f>
        <v>0</v>
      </c>
      <c r="AB204" s="41">
        <f>MAX(0,AA204-AC$4)</f>
        <v>0</v>
      </c>
      <c r="AC204" s="41">
        <f>Y204+AB204</f>
        <v>0</v>
      </c>
      <c r="AD204" s="41">
        <f>MAX(0,MIN(AB204,AC204-$C204))</f>
        <v>0</v>
      </c>
      <c r="AE204" s="41">
        <f>AH203*(1+AF$4/12)</f>
        <v>0</v>
      </c>
      <c r="AF204" s="41">
        <f>MAX(0,AE204-AG$4)</f>
        <v>0</v>
      </c>
      <c r="AG204" s="41">
        <f>AC204+AF204</f>
        <v>0</v>
      </c>
      <c r="AH204" s="41">
        <f>MAX(0,MIN(AF204,AG204-$C204))</f>
        <v>0</v>
      </c>
      <c r="AI204" s="41">
        <f>AL203*(1+AJ$4/12)</f>
        <v>0</v>
      </c>
      <c r="AJ204" s="41">
        <f>MAX(0,AI204-AK$4)</f>
        <v>0</v>
      </c>
      <c r="AK204" s="41">
        <f>AG204+AJ204</f>
        <v>0</v>
      </c>
      <c r="AL204" s="41">
        <f>MAX(0,MIN(AJ204,AK204-$C204))</f>
        <v>0</v>
      </c>
      <c r="AM204" s="41">
        <f>AP203*(1+AN$4/12)</f>
        <v>0</v>
      </c>
      <c r="AN204" s="41">
        <f>MAX(0,AM204-AO$4)</f>
        <v>0</v>
      </c>
      <c r="AO204" s="41">
        <f>AK204+AN204</f>
        <v>0</v>
      </c>
      <c r="AP204" s="41">
        <f>MAX(0,MIN(AN204,AO204-$C204))</f>
        <v>0</v>
      </c>
      <c r="AQ204" s="41">
        <f>AT203*(1+AR$4/12)</f>
        <v>0</v>
      </c>
      <c r="AR204" s="41">
        <f>MAX(0,AQ204-AS$4)</f>
        <v>0</v>
      </c>
      <c r="AS204" s="41">
        <f>AO204+AR204</f>
        <v>0</v>
      </c>
      <c r="AT204" s="41">
        <f>MAX(0,MIN(AR204,AS204-$C204))</f>
        <v>0</v>
      </c>
    </row>
    <row r="205">
      <c r="A205" s="40" t="n">
        <v>199</v>
      </c>
      <c r="B205" s="40" t="str">
        <f>CHOOSE(MONTH(EDATE('4 Дългове'!$D$20,A205-1)),"януари","февруари","март","април","май","юни","юли","август","септември","октомври","ноември","декември")&amp;" "&amp;YEAR(EDATE('4 Дългове'!$D$20,A205-1))&amp;" г."</f>
        <v>май 2043 г.</v>
      </c>
      <c r="C205" s="41">
        <f>$C$4-(G205+K205+O205+S205+W205+AA205+AE205+AI205+AM205+AQ205)+(H205+L205+P205+T205+X205+AB205+AF205+AJ205+AN205+AR205)</f>
        <v>470</v>
      </c>
      <c r="D205" s="41">
        <f>(G205+K205+O205+S205+W205+AA205+AE205+AI205+AM205+AQ205)-(J204+N204+R204+V204+Z204+AD204+AH204+AL204+AP204+AT204)</f>
        <v>0</v>
      </c>
      <c r="E205" s="41">
        <f>J205+N205+R205+V205+Z205+AD205+AH205+AL205+AP205+AT205</f>
        <v>0</v>
      </c>
      <c r="F205" s="40" t="str">
        <f>IF(AND(E205&lt;0.005,E204&gt;=0.005),A205,"")</f>
        <v/>
      </c>
      <c r="G205" s="41">
        <f>J204*(1+H$4/12)</f>
        <v>0</v>
      </c>
      <c r="H205" s="41">
        <f>MAX(0,G205-I$4)</f>
        <v>0</v>
      </c>
      <c r="I205" s="41">
        <f>H205</f>
        <v>0</v>
      </c>
      <c r="J205" s="41">
        <f>MAX(0,MIN(H205,I205-$C205))</f>
        <v>0</v>
      </c>
      <c r="K205" s="41">
        <f>N204*(1+L$4/12)</f>
        <v>0</v>
      </c>
      <c r="L205" s="41">
        <f>MAX(0,K205-M$4)</f>
        <v>0</v>
      </c>
      <c r="M205" s="41">
        <f>I205+L205</f>
        <v>0</v>
      </c>
      <c r="N205" s="41">
        <f>MAX(0,MIN(L205,M205-$C205))</f>
        <v>0</v>
      </c>
      <c r="O205" s="41">
        <f>R204*(1+P$4/12)</f>
        <v>0</v>
      </c>
      <c r="P205" s="41">
        <f>MAX(0,O205-Q$4)</f>
        <v>0</v>
      </c>
      <c r="Q205" s="41">
        <f>M205+P205</f>
        <v>0</v>
      </c>
      <c r="R205" s="41">
        <f>MAX(0,MIN(P205,Q205-$C205))</f>
        <v>0</v>
      </c>
      <c r="S205" s="41">
        <f>V204*(1+T$4/12)</f>
        <v>0</v>
      </c>
      <c r="T205" s="41">
        <f>MAX(0,S205-U$4)</f>
        <v>0</v>
      </c>
      <c r="U205" s="41">
        <f>Q205+T205</f>
        <v>0</v>
      </c>
      <c r="V205" s="41">
        <f>MAX(0,MIN(T205,U205-$C205))</f>
        <v>0</v>
      </c>
      <c r="W205" s="41">
        <f>Z204*(1+X$4/12)</f>
        <v>0</v>
      </c>
      <c r="X205" s="41">
        <f>MAX(0,W205-Y$4)</f>
        <v>0</v>
      </c>
      <c r="Y205" s="41">
        <f>U205+X205</f>
        <v>0</v>
      </c>
      <c r="Z205" s="41">
        <f>MAX(0,MIN(X205,Y205-$C205))</f>
        <v>0</v>
      </c>
      <c r="AA205" s="41">
        <f>AD204*(1+AB$4/12)</f>
        <v>0</v>
      </c>
      <c r="AB205" s="41">
        <f>MAX(0,AA205-AC$4)</f>
        <v>0</v>
      </c>
      <c r="AC205" s="41">
        <f>Y205+AB205</f>
        <v>0</v>
      </c>
      <c r="AD205" s="41">
        <f>MAX(0,MIN(AB205,AC205-$C205))</f>
        <v>0</v>
      </c>
      <c r="AE205" s="41">
        <f>AH204*(1+AF$4/12)</f>
        <v>0</v>
      </c>
      <c r="AF205" s="41">
        <f>MAX(0,AE205-AG$4)</f>
        <v>0</v>
      </c>
      <c r="AG205" s="41">
        <f>AC205+AF205</f>
        <v>0</v>
      </c>
      <c r="AH205" s="41">
        <f>MAX(0,MIN(AF205,AG205-$C205))</f>
        <v>0</v>
      </c>
      <c r="AI205" s="41">
        <f>AL204*(1+AJ$4/12)</f>
        <v>0</v>
      </c>
      <c r="AJ205" s="41">
        <f>MAX(0,AI205-AK$4)</f>
        <v>0</v>
      </c>
      <c r="AK205" s="41">
        <f>AG205+AJ205</f>
        <v>0</v>
      </c>
      <c r="AL205" s="41">
        <f>MAX(0,MIN(AJ205,AK205-$C205))</f>
        <v>0</v>
      </c>
      <c r="AM205" s="41">
        <f>AP204*(1+AN$4/12)</f>
        <v>0</v>
      </c>
      <c r="AN205" s="41">
        <f>MAX(0,AM205-AO$4)</f>
        <v>0</v>
      </c>
      <c r="AO205" s="41">
        <f>AK205+AN205</f>
        <v>0</v>
      </c>
      <c r="AP205" s="41">
        <f>MAX(0,MIN(AN205,AO205-$C205))</f>
        <v>0</v>
      </c>
      <c r="AQ205" s="41">
        <f>AT204*(1+AR$4/12)</f>
        <v>0</v>
      </c>
      <c r="AR205" s="41">
        <f>MAX(0,AQ205-AS$4)</f>
        <v>0</v>
      </c>
      <c r="AS205" s="41">
        <f>AO205+AR205</f>
        <v>0</v>
      </c>
      <c r="AT205" s="41">
        <f>MAX(0,MIN(AR205,AS205-$C205))</f>
        <v>0</v>
      </c>
    </row>
    <row r="206">
      <c r="A206" s="40" t="n">
        <v>200</v>
      </c>
      <c r="B206" s="40" t="str">
        <f>CHOOSE(MONTH(EDATE('4 Дългове'!$D$20,A206-1)),"януари","февруари","март","април","май","юни","юли","август","септември","октомври","ноември","декември")&amp;" "&amp;YEAR(EDATE('4 Дългове'!$D$20,A206-1))&amp;" г."</f>
        <v>юни 2043 г.</v>
      </c>
      <c r="C206" s="41">
        <f>$C$4-(G206+K206+O206+S206+W206+AA206+AE206+AI206+AM206+AQ206)+(H206+L206+P206+T206+X206+AB206+AF206+AJ206+AN206+AR206)</f>
        <v>470</v>
      </c>
      <c r="D206" s="41">
        <f>(G206+K206+O206+S206+W206+AA206+AE206+AI206+AM206+AQ206)-(J205+N205+R205+V205+Z205+AD205+AH205+AL205+AP205+AT205)</f>
        <v>0</v>
      </c>
      <c r="E206" s="41">
        <f>J206+N206+R206+V206+Z206+AD206+AH206+AL206+AP206+AT206</f>
        <v>0</v>
      </c>
      <c r="F206" s="40" t="str">
        <f>IF(AND(E206&lt;0.005,E205&gt;=0.005),A206,"")</f>
        <v/>
      </c>
      <c r="G206" s="41">
        <f>J205*(1+H$4/12)</f>
        <v>0</v>
      </c>
      <c r="H206" s="41">
        <f>MAX(0,G206-I$4)</f>
        <v>0</v>
      </c>
      <c r="I206" s="41">
        <f>H206</f>
        <v>0</v>
      </c>
      <c r="J206" s="41">
        <f>MAX(0,MIN(H206,I206-$C206))</f>
        <v>0</v>
      </c>
      <c r="K206" s="41">
        <f>N205*(1+L$4/12)</f>
        <v>0</v>
      </c>
      <c r="L206" s="41">
        <f>MAX(0,K206-M$4)</f>
        <v>0</v>
      </c>
      <c r="M206" s="41">
        <f>I206+L206</f>
        <v>0</v>
      </c>
      <c r="N206" s="41">
        <f>MAX(0,MIN(L206,M206-$C206))</f>
        <v>0</v>
      </c>
      <c r="O206" s="41">
        <f>R205*(1+P$4/12)</f>
        <v>0</v>
      </c>
      <c r="P206" s="41">
        <f>MAX(0,O206-Q$4)</f>
        <v>0</v>
      </c>
      <c r="Q206" s="41">
        <f>M206+P206</f>
        <v>0</v>
      </c>
      <c r="R206" s="41">
        <f>MAX(0,MIN(P206,Q206-$C206))</f>
        <v>0</v>
      </c>
      <c r="S206" s="41">
        <f>V205*(1+T$4/12)</f>
        <v>0</v>
      </c>
      <c r="T206" s="41">
        <f>MAX(0,S206-U$4)</f>
        <v>0</v>
      </c>
      <c r="U206" s="41">
        <f>Q206+T206</f>
        <v>0</v>
      </c>
      <c r="V206" s="41">
        <f>MAX(0,MIN(T206,U206-$C206))</f>
        <v>0</v>
      </c>
      <c r="W206" s="41">
        <f>Z205*(1+X$4/12)</f>
        <v>0</v>
      </c>
      <c r="X206" s="41">
        <f>MAX(0,W206-Y$4)</f>
        <v>0</v>
      </c>
      <c r="Y206" s="41">
        <f>U206+X206</f>
        <v>0</v>
      </c>
      <c r="Z206" s="41">
        <f>MAX(0,MIN(X206,Y206-$C206))</f>
        <v>0</v>
      </c>
      <c r="AA206" s="41">
        <f>AD205*(1+AB$4/12)</f>
        <v>0</v>
      </c>
      <c r="AB206" s="41">
        <f>MAX(0,AA206-AC$4)</f>
        <v>0</v>
      </c>
      <c r="AC206" s="41">
        <f>Y206+AB206</f>
        <v>0</v>
      </c>
      <c r="AD206" s="41">
        <f>MAX(0,MIN(AB206,AC206-$C206))</f>
        <v>0</v>
      </c>
      <c r="AE206" s="41">
        <f>AH205*(1+AF$4/12)</f>
        <v>0</v>
      </c>
      <c r="AF206" s="41">
        <f>MAX(0,AE206-AG$4)</f>
        <v>0</v>
      </c>
      <c r="AG206" s="41">
        <f>AC206+AF206</f>
        <v>0</v>
      </c>
      <c r="AH206" s="41">
        <f>MAX(0,MIN(AF206,AG206-$C206))</f>
        <v>0</v>
      </c>
      <c r="AI206" s="41">
        <f>AL205*(1+AJ$4/12)</f>
        <v>0</v>
      </c>
      <c r="AJ206" s="41">
        <f>MAX(0,AI206-AK$4)</f>
        <v>0</v>
      </c>
      <c r="AK206" s="41">
        <f>AG206+AJ206</f>
        <v>0</v>
      </c>
      <c r="AL206" s="41">
        <f>MAX(0,MIN(AJ206,AK206-$C206))</f>
        <v>0</v>
      </c>
      <c r="AM206" s="41">
        <f>AP205*(1+AN$4/12)</f>
        <v>0</v>
      </c>
      <c r="AN206" s="41">
        <f>MAX(0,AM206-AO$4)</f>
        <v>0</v>
      </c>
      <c r="AO206" s="41">
        <f>AK206+AN206</f>
        <v>0</v>
      </c>
      <c r="AP206" s="41">
        <f>MAX(0,MIN(AN206,AO206-$C206))</f>
        <v>0</v>
      </c>
      <c r="AQ206" s="41">
        <f>AT205*(1+AR$4/12)</f>
        <v>0</v>
      </c>
      <c r="AR206" s="41">
        <f>MAX(0,AQ206-AS$4)</f>
        <v>0</v>
      </c>
      <c r="AS206" s="41">
        <f>AO206+AR206</f>
        <v>0</v>
      </c>
      <c r="AT206" s="41">
        <f>MAX(0,MIN(AR206,AS206-$C206))</f>
        <v>0</v>
      </c>
    </row>
    <row r="207">
      <c r="A207" s="40" t="n">
        <v>201</v>
      </c>
      <c r="B207" s="40" t="str">
        <f>CHOOSE(MONTH(EDATE('4 Дългове'!$D$20,A207-1)),"януари","февруари","март","април","май","юни","юли","август","септември","октомври","ноември","декември")&amp;" "&amp;YEAR(EDATE('4 Дългове'!$D$20,A207-1))&amp;" г."</f>
        <v>юли 2043 г.</v>
      </c>
      <c r="C207" s="41">
        <f>$C$4-(G207+K207+O207+S207+W207+AA207+AE207+AI207+AM207+AQ207)+(H207+L207+P207+T207+X207+AB207+AF207+AJ207+AN207+AR207)</f>
        <v>470</v>
      </c>
      <c r="D207" s="41">
        <f>(G207+K207+O207+S207+W207+AA207+AE207+AI207+AM207+AQ207)-(J206+N206+R206+V206+Z206+AD206+AH206+AL206+AP206+AT206)</f>
        <v>0</v>
      </c>
      <c r="E207" s="41">
        <f>J207+N207+R207+V207+Z207+AD207+AH207+AL207+AP207+AT207</f>
        <v>0</v>
      </c>
      <c r="F207" s="40" t="str">
        <f>IF(AND(E207&lt;0.005,E206&gt;=0.005),A207,"")</f>
        <v/>
      </c>
      <c r="G207" s="41">
        <f>J206*(1+H$4/12)</f>
        <v>0</v>
      </c>
      <c r="H207" s="41">
        <f>MAX(0,G207-I$4)</f>
        <v>0</v>
      </c>
      <c r="I207" s="41">
        <f>H207</f>
        <v>0</v>
      </c>
      <c r="J207" s="41">
        <f>MAX(0,MIN(H207,I207-$C207))</f>
        <v>0</v>
      </c>
      <c r="K207" s="41">
        <f>N206*(1+L$4/12)</f>
        <v>0</v>
      </c>
      <c r="L207" s="41">
        <f>MAX(0,K207-M$4)</f>
        <v>0</v>
      </c>
      <c r="M207" s="41">
        <f>I207+L207</f>
        <v>0</v>
      </c>
      <c r="N207" s="41">
        <f>MAX(0,MIN(L207,M207-$C207))</f>
        <v>0</v>
      </c>
      <c r="O207" s="41">
        <f>R206*(1+P$4/12)</f>
        <v>0</v>
      </c>
      <c r="P207" s="41">
        <f>MAX(0,O207-Q$4)</f>
        <v>0</v>
      </c>
      <c r="Q207" s="41">
        <f>M207+P207</f>
        <v>0</v>
      </c>
      <c r="R207" s="41">
        <f>MAX(0,MIN(P207,Q207-$C207))</f>
        <v>0</v>
      </c>
      <c r="S207" s="41">
        <f>V206*(1+T$4/12)</f>
        <v>0</v>
      </c>
      <c r="T207" s="41">
        <f>MAX(0,S207-U$4)</f>
        <v>0</v>
      </c>
      <c r="U207" s="41">
        <f>Q207+T207</f>
        <v>0</v>
      </c>
      <c r="V207" s="41">
        <f>MAX(0,MIN(T207,U207-$C207))</f>
        <v>0</v>
      </c>
      <c r="W207" s="41">
        <f>Z206*(1+X$4/12)</f>
        <v>0</v>
      </c>
      <c r="X207" s="41">
        <f>MAX(0,W207-Y$4)</f>
        <v>0</v>
      </c>
      <c r="Y207" s="41">
        <f>U207+X207</f>
        <v>0</v>
      </c>
      <c r="Z207" s="41">
        <f>MAX(0,MIN(X207,Y207-$C207))</f>
        <v>0</v>
      </c>
      <c r="AA207" s="41">
        <f>AD206*(1+AB$4/12)</f>
        <v>0</v>
      </c>
      <c r="AB207" s="41">
        <f>MAX(0,AA207-AC$4)</f>
        <v>0</v>
      </c>
      <c r="AC207" s="41">
        <f>Y207+AB207</f>
        <v>0</v>
      </c>
      <c r="AD207" s="41">
        <f>MAX(0,MIN(AB207,AC207-$C207))</f>
        <v>0</v>
      </c>
      <c r="AE207" s="41">
        <f>AH206*(1+AF$4/12)</f>
        <v>0</v>
      </c>
      <c r="AF207" s="41">
        <f>MAX(0,AE207-AG$4)</f>
        <v>0</v>
      </c>
      <c r="AG207" s="41">
        <f>AC207+AF207</f>
        <v>0</v>
      </c>
      <c r="AH207" s="41">
        <f>MAX(0,MIN(AF207,AG207-$C207))</f>
        <v>0</v>
      </c>
      <c r="AI207" s="41">
        <f>AL206*(1+AJ$4/12)</f>
        <v>0</v>
      </c>
      <c r="AJ207" s="41">
        <f>MAX(0,AI207-AK$4)</f>
        <v>0</v>
      </c>
      <c r="AK207" s="41">
        <f>AG207+AJ207</f>
        <v>0</v>
      </c>
      <c r="AL207" s="41">
        <f>MAX(0,MIN(AJ207,AK207-$C207))</f>
        <v>0</v>
      </c>
      <c r="AM207" s="41">
        <f>AP206*(1+AN$4/12)</f>
        <v>0</v>
      </c>
      <c r="AN207" s="41">
        <f>MAX(0,AM207-AO$4)</f>
        <v>0</v>
      </c>
      <c r="AO207" s="41">
        <f>AK207+AN207</f>
        <v>0</v>
      </c>
      <c r="AP207" s="41">
        <f>MAX(0,MIN(AN207,AO207-$C207))</f>
        <v>0</v>
      </c>
      <c r="AQ207" s="41">
        <f>AT206*(1+AR$4/12)</f>
        <v>0</v>
      </c>
      <c r="AR207" s="41">
        <f>MAX(0,AQ207-AS$4)</f>
        <v>0</v>
      </c>
      <c r="AS207" s="41">
        <f>AO207+AR207</f>
        <v>0</v>
      </c>
      <c r="AT207" s="41">
        <f>MAX(0,MIN(AR207,AS207-$C207))</f>
        <v>0</v>
      </c>
    </row>
    <row r="208">
      <c r="A208" s="40" t="n">
        <v>202</v>
      </c>
      <c r="B208" s="40" t="str">
        <f>CHOOSE(MONTH(EDATE('4 Дългове'!$D$20,A208-1)),"януари","февруари","март","април","май","юни","юли","август","септември","октомври","ноември","декември")&amp;" "&amp;YEAR(EDATE('4 Дългове'!$D$20,A208-1))&amp;" г."</f>
        <v>август 2043 г.</v>
      </c>
      <c r="C208" s="41">
        <f>$C$4-(G208+K208+O208+S208+W208+AA208+AE208+AI208+AM208+AQ208)+(H208+L208+P208+T208+X208+AB208+AF208+AJ208+AN208+AR208)</f>
        <v>470</v>
      </c>
      <c r="D208" s="41">
        <f>(G208+K208+O208+S208+W208+AA208+AE208+AI208+AM208+AQ208)-(J207+N207+R207+V207+Z207+AD207+AH207+AL207+AP207+AT207)</f>
        <v>0</v>
      </c>
      <c r="E208" s="41">
        <f>J208+N208+R208+V208+Z208+AD208+AH208+AL208+AP208+AT208</f>
        <v>0</v>
      </c>
      <c r="F208" s="40" t="str">
        <f>IF(AND(E208&lt;0.005,E207&gt;=0.005),A208,"")</f>
        <v/>
      </c>
      <c r="G208" s="41">
        <f>J207*(1+H$4/12)</f>
        <v>0</v>
      </c>
      <c r="H208" s="41">
        <f>MAX(0,G208-I$4)</f>
        <v>0</v>
      </c>
      <c r="I208" s="41">
        <f>H208</f>
        <v>0</v>
      </c>
      <c r="J208" s="41">
        <f>MAX(0,MIN(H208,I208-$C208))</f>
        <v>0</v>
      </c>
      <c r="K208" s="41">
        <f>N207*(1+L$4/12)</f>
        <v>0</v>
      </c>
      <c r="L208" s="41">
        <f>MAX(0,K208-M$4)</f>
        <v>0</v>
      </c>
      <c r="M208" s="41">
        <f>I208+L208</f>
        <v>0</v>
      </c>
      <c r="N208" s="41">
        <f>MAX(0,MIN(L208,M208-$C208))</f>
        <v>0</v>
      </c>
      <c r="O208" s="41">
        <f>R207*(1+P$4/12)</f>
        <v>0</v>
      </c>
      <c r="P208" s="41">
        <f>MAX(0,O208-Q$4)</f>
        <v>0</v>
      </c>
      <c r="Q208" s="41">
        <f>M208+P208</f>
        <v>0</v>
      </c>
      <c r="R208" s="41">
        <f>MAX(0,MIN(P208,Q208-$C208))</f>
        <v>0</v>
      </c>
      <c r="S208" s="41">
        <f>V207*(1+T$4/12)</f>
        <v>0</v>
      </c>
      <c r="T208" s="41">
        <f>MAX(0,S208-U$4)</f>
        <v>0</v>
      </c>
      <c r="U208" s="41">
        <f>Q208+T208</f>
        <v>0</v>
      </c>
      <c r="V208" s="41">
        <f>MAX(0,MIN(T208,U208-$C208))</f>
        <v>0</v>
      </c>
      <c r="W208" s="41">
        <f>Z207*(1+X$4/12)</f>
        <v>0</v>
      </c>
      <c r="X208" s="41">
        <f>MAX(0,W208-Y$4)</f>
        <v>0</v>
      </c>
      <c r="Y208" s="41">
        <f>U208+X208</f>
        <v>0</v>
      </c>
      <c r="Z208" s="41">
        <f>MAX(0,MIN(X208,Y208-$C208))</f>
        <v>0</v>
      </c>
      <c r="AA208" s="41">
        <f>AD207*(1+AB$4/12)</f>
        <v>0</v>
      </c>
      <c r="AB208" s="41">
        <f>MAX(0,AA208-AC$4)</f>
        <v>0</v>
      </c>
      <c r="AC208" s="41">
        <f>Y208+AB208</f>
        <v>0</v>
      </c>
      <c r="AD208" s="41">
        <f>MAX(0,MIN(AB208,AC208-$C208))</f>
        <v>0</v>
      </c>
      <c r="AE208" s="41">
        <f>AH207*(1+AF$4/12)</f>
        <v>0</v>
      </c>
      <c r="AF208" s="41">
        <f>MAX(0,AE208-AG$4)</f>
        <v>0</v>
      </c>
      <c r="AG208" s="41">
        <f>AC208+AF208</f>
        <v>0</v>
      </c>
      <c r="AH208" s="41">
        <f>MAX(0,MIN(AF208,AG208-$C208))</f>
        <v>0</v>
      </c>
      <c r="AI208" s="41">
        <f>AL207*(1+AJ$4/12)</f>
        <v>0</v>
      </c>
      <c r="AJ208" s="41">
        <f>MAX(0,AI208-AK$4)</f>
        <v>0</v>
      </c>
      <c r="AK208" s="41">
        <f>AG208+AJ208</f>
        <v>0</v>
      </c>
      <c r="AL208" s="41">
        <f>MAX(0,MIN(AJ208,AK208-$C208))</f>
        <v>0</v>
      </c>
      <c r="AM208" s="41">
        <f>AP207*(1+AN$4/12)</f>
        <v>0</v>
      </c>
      <c r="AN208" s="41">
        <f>MAX(0,AM208-AO$4)</f>
        <v>0</v>
      </c>
      <c r="AO208" s="41">
        <f>AK208+AN208</f>
        <v>0</v>
      </c>
      <c r="AP208" s="41">
        <f>MAX(0,MIN(AN208,AO208-$C208))</f>
        <v>0</v>
      </c>
      <c r="AQ208" s="41">
        <f>AT207*(1+AR$4/12)</f>
        <v>0</v>
      </c>
      <c r="AR208" s="41">
        <f>MAX(0,AQ208-AS$4)</f>
        <v>0</v>
      </c>
      <c r="AS208" s="41">
        <f>AO208+AR208</f>
        <v>0</v>
      </c>
      <c r="AT208" s="41">
        <f>MAX(0,MIN(AR208,AS208-$C208))</f>
        <v>0</v>
      </c>
    </row>
    <row r="209">
      <c r="A209" s="40" t="n">
        <v>203</v>
      </c>
      <c r="B209" s="40" t="str">
        <f>CHOOSE(MONTH(EDATE('4 Дългове'!$D$20,A209-1)),"януари","февруари","март","април","май","юни","юли","август","септември","октомври","ноември","декември")&amp;" "&amp;YEAR(EDATE('4 Дългове'!$D$20,A209-1))&amp;" г."</f>
        <v>септември 2043 г.</v>
      </c>
      <c r="C209" s="41">
        <f>$C$4-(G209+K209+O209+S209+W209+AA209+AE209+AI209+AM209+AQ209)+(H209+L209+P209+T209+X209+AB209+AF209+AJ209+AN209+AR209)</f>
        <v>470</v>
      </c>
      <c r="D209" s="41">
        <f>(G209+K209+O209+S209+W209+AA209+AE209+AI209+AM209+AQ209)-(J208+N208+R208+V208+Z208+AD208+AH208+AL208+AP208+AT208)</f>
        <v>0</v>
      </c>
      <c r="E209" s="41">
        <f>J209+N209+R209+V209+Z209+AD209+AH209+AL209+AP209+AT209</f>
        <v>0</v>
      </c>
      <c r="F209" s="40" t="str">
        <f>IF(AND(E209&lt;0.005,E208&gt;=0.005),A209,"")</f>
        <v/>
      </c>
      <c r="G209" s="41">
        <f>J208*(1+H$4/12)</f>
        <v>0</v>
      </c>
      <c r="H209" s="41">
        <f>MAX(0,G209-I$4)</f>
        <v>0</v>
      </c>
      <c r="I209" s="41">
        <f>H209</f>
        <v>0</v>
      </c>
      <c r="J209" s="41">
        <f>MAX(0,MIN(H209,I209-$C209))</f>
        <v>0</v>
      </c>
      <c r="K209" s="41">
        <f>N208*(1+L$4/12)</f>
        <v>0</v>
      </c>
      <c r="L209" s="41">
        <f>MAX(0,K209-M$4)</f>
        <v>0</v>
      </c>
      <c r="M209" s="41">
        <f>I209+L209</f>
        <v>0</v>
      </c>
      <c r="N209" s="41">
        <f>MAX(0,MIN(L209,M209-$C209))</f>
        <v>0</v>
      </c>
      <c r="O209" s="41">
        <f>R208*(1+P$4/12)</f>
        <v>0</v>
      </c>
      <c r="P209" s="41">
        <f>MAX(0,O209-Q$4)</f>
        <v>0</v>
      </c>
      <c r="Q209" s="41">
        <f>M209+P209</f>
        <v>0</v>
      </c>
      <c r="R209" s="41">
        <f>MAX(0,MIN(P209,Q209-$C209))</f>
        <v>0</v>
      </c>
      <c r="S209" s="41">
        <f>V208*(1+T$4/12)</f>
        <v>0</v>
      </c>
      <c r="T209" s="41">
        <f>MAX(0,S209-U$4)</f>
        <v>0</v>
      </c>
      <c r="U209" s="41">
        <f>Q209+T209</f>
        <v>0</v>
      </c>
      <c r="V209" s="41">
        <f>MAX(0,MIN(T209,U209-$C209))</f>
        <v>0</v>
      </c>
      <c r="W209" s="41">
        <f>Z208*(1+X$4/12)</f>
        <v>0</v>
      </c>
      <c r="X209" s="41">
        <f>MAX(0,W209-Y$4)</f>
        <v>0</v>
      </c>
      <c r="Y209" s="41">
        <f>U209+X209</f>
        <v>0</v>
      </c>
      <c r="Z209" s="41">
        <f>MAX(0,MIN(X209,Y209-$C209))</f>
        <v>0</v>
      </c>
      <c r="AA209" s="41">
        <f>AD208*(1+AB$4/12)</f>
        <v>0</v>
      </c>
      <c r="AB209" s="41">
        <f>MAX(0,AA209-AC$4)</f>
        <v>0</v>
      </c>
      <c r="AC209" s="41">
        <f>Y209+AB209</f>
        <v>0</v>
      </c>
      <c r="AD209" s="41">
        <f>MAX(0,MIN(AB209,AC209-$C209))</f>
        <v>0</v>
      </c>
      <c r="AE209" s="41">
        <f>AH208*(1+AF$4/12)</f>
        <v>0</v>
      </c>
      <c r="AF209" s="41">
        <f>MAX(0,AE209-AG$4)</f>
        <v>0</v>
      </c>
      <c r="AG209" s="41">
        <f>AC209+AF209</f>
        <v>0</v>
      </c>
      <c r="AH209" s="41">
        <f>MAX(0,MIN(AF209,AG209-$C209))</f>
        <v>0</v>
      </c>
      <c r="AI209" s="41">
        <f>AL208*(1+AJ$4/12)</f>
        <v>0</v>
      </c>
      <c r="AJ209" s="41">
        <f>MAX(0,AI209-AK$4)</f>
        <v>0</v>
      </c>
      <c r="AK209" s="41">
        <f>AG209+AJ209</f>
        <v>0</v>
      </c>
      <c r="AL209" s="41">
        <f>MAX(0,MIN(AJ209,AK209-$C209))</f>
        <v>0</v>
      </c>
      <c r="AM209" s="41">
        <f>AP208*(1+AN$4/12)</f>
        <v>0</v>
      </c>
      <c r="AN209" s="41">
        <f>MAX(0,AM209-AO$4)</f>
        <v>0</v>
      </c>
      <c r="AO209" s="41">
        <f>AK209+AN209</f>
        <v>0</v>
      </c>
      <c r="AP209" s="41">
        <f>MAX(0,MIN(AN209,AO209-$C209))</f>
        <v>0</v>
      </c>
      <c r="AQ209" s="41">
        <f>AT208*(1+AR$4/12)</f>
        <v>0</v>
      </c>
      <c r="AR209" s="41">
        <f>MAX(0,AQ209-AS$4)</f>
        <v>0</v>
      </c>
      <c r="AS209" s="41">
        <f>AO209+AR209</f>
        <v>0</v>
      </c>
      <c r="AT209" s="41">
        <f>MAX(0,MIN(AR209,AS209-$C209))</f>
        <v>0</v>
      </c>
    </row>
    <row r="210">
      <c r="A210" s="40" t="n">
        <v>204</v>
      </c>
      <c r="B210" s="40" t="str">
        <f>CHOOSE(MONTH(EDATE('4 Дългове'!$D$20,A210-1)),"януари","февруари","март","април","май","юни","юли","август","септември","октомври","ноември","декември")&amp;" "&amp;YEAR(EDATE('4 Дългове'!$D$20,A210-1))&amp;" г."</f>
        <v>октомври 2043 г.</v>
      </c>
      <c r="C210" s="41">
        <f>$C$4-(G210+K210+O210+S210+W210+AA210+AE210+AI210+AM210+AQ210)+(H210+L210+P210+T210+X210+AB210+AF210+AJ210+AN210+AR210)</f>
        <v>470</v>
      </c>
      <c r="D210" s="41">
        <f>(G210+K210+O210+S210+W210+AA210+AE210+AI210+AM210+AQ210)-(J209+N209+R209+V209+Z209+AD209+AH209+AL209+AP209+AT209)</f>
        <v>0</v>
      </c>
      <c r="E210" s="41">
        <f>J210+N210+R210+V210+Z210+AD210+AH210+AL210+AP210+AT210</f>
        <v>0</v>
      </c>
      <c r="F210" s="40" t="str">
        <f>IF(AND(E210&lt;0.005,E209&gt;=0.005),A210,"")</f>
        <v/>
      </c>
      <c r="G210" s="41">
        <f>J209*(1+H$4/12)</f>
        <v>0</v>
      </c>
      <c r="H210" s="41">
        <f>MAX(0,G210-I$4)</f>
        <v>0</v>
      </c>
      <c r="I210" s="41">
        <f>H210</f>
        <v>0</v>
      </c>
      <c r="J210" s="41">
        <f>MAX(0,MIN(H210,I210-$C210))</f>
        <v>0</v>
      </c>
      <c r="K210" s="41">
        <f>N209*(1+L$4/12)</f>
        <v>0</v>
      </c>
      <c r="L210" s="41">
        <f>MAX(0,K210-M$4)</f>
        <v>0</v>
      </c>
      <c r="M210" s="41">
        <f>I210+L210</f>
        <v>0</v>
      </c>
      <c r="N210" s="41">
        <f>MAX(0,MIN(L210,M210-$C210))</f>
        <v>0</v>
      </c>
      <c r="O210" s="41">
        <f>R209*(1+P$4/12)</f>
        <v>0</v>
      </c>
      <c r="P210" s="41">
        <f>MAX(0,O210-Q$4)</f>
        <v>0</v>
      </c>
      <c r="Q210" s="41">
        <f>M210+P210</f>
        <v>0</v>
      </c>
      <c r="R210" s="41">
        <f>MAX(0,MIN(P210,Q210-$C210))</f>
        <v>0</v>
      </c>
      <c r="S210" s="41">
        <f>V209*(1+T$4/12)</f>
        <v>0</v>
      </c>
      <c r="T210" s="41">
        <f>MAX(0,S210-U$4)</f>
        <v>0</v>
      </c>
      <c r="U210" s="41">
        <f>Q210+T210</f>
        <v>0</v>
      </c>
      <c r="V210" s="41">
        <f>MAX(0,MIN(T210,U210-$C210))</f>
        <v>0</v>
      </c>
      <c r="W210" s="41">
        <f>Z209*(1+X$4/12)</f>
        <v>0</v>
      </c>
      <c r="X210" s="41">
        <f>MAX(0,W210-Y$4)</f>
        <v>0</v>
      </c>
      <c r="Y210" s="41">
        <f>U210+X210</f>
        <v>0</v>
      </c>
      <c r="Z210" s="41">
        <f>MAX(0,MIN(X210,Y210-$C210))</f>
        <v>0</v>
      </c>
      <c r="AA210" s="41">
        <f>AD209*(1+AB$4/12)</f>
        <v>0</v>
      </c>
      <c r="AB210" s="41">
        <f>MAX(0,AA210-AC$4)</f>
        <v>0</v>
      </c>
      <c r="AC210" s="41">
        <f>Y210+AB210</f>
        <v>0</v>
      </c>
      <c r="AD210" s="41">
        <f>MAX(0,MIN(AB210,AC210-$C210))</f>
        <v>0</v>
      </c>
      <c r="AE210" s="41">
        <f>AH209*(1+AF$4/12)</f>
        <v>0</v>
      </c>
      <c r="AF210" s="41">
        <f>MAX(0,AE210-AG$4)</f>
        <v>0</v>
      </c>
      <c r="AG210" s="41">
        <f>AC210+AF210</f>
        <v>0</v>
      </c>
      <c r="AH210" s="41">
        <f>MAX(0,MIN(AF210,AG210-$C210))</f>
        <v>0</v>
      </c>
      <c r="AI210" s="41">
        <f>AL209*(1+AJ$4/12)</f>
        <v>0</v>
      </c>
      <c r="AJ210" s="41">
        <f>MAX(0,AI210-AK$4)</f>
        <v>0</v>
      </c>
      <c r="AK210" s="41">
        <f>AG210+AJ210</f>
        <v>0</v>
      </c>
      <c r="AL210" s="41">
        <f>MAX(0,MIN(AJ210,AK210-$C210))</f>
        <v>0</v>
      </c>
      <c r="AM210" s="41">
        <f>AP209*(1+AN$4/12)</f>
        <v>0</v>
      </c>
      <c r="AN210" s="41">
        <f>MAX(0,AM210-AO$4)</f>
        <v>0</v>
      </c>
      <c r="AO210" s="41">
        <f>AK210+AN210</f>
        <v>0</v>
      </c>
      <c r="AP210" s="41">
        <f>MAX(0,MIN(AN210,AO210-$C210))</f>
        <v>0</v>
      </c>
      <c r="AQ210" s="41">
        <f>AT209*(1+AR$4/12)</f>
        <v>0</v>
      </c>
      <c r="AR210" s="41">
        <f>MAX(0,AQ210-AS$4)</f>
        <v>0</v>
      </c>
      <c r="AS210" s="41">
        <f>AO210+AR210</f>
        <v>0</v>
      </c>
      <c r="AT210" s="41">
        <f>MAX(0,MIN(AR210,AS210-$C210))</f>
        <v>0</v>
      </c>
    </row>
    <row r="211">
      <c r="A211" s="40" t="n">
        <v>205</v>
      </c>
      <c r="B211" s="40" t="str">
        <f>CHOOSE(MONTH(EDATE('4 Дългове'!$D$20,A211-1)),"януари","февруари","март","април","май","юни","юли","август","септември","октомври","ноември","декември")&amp;" "&amp;YEAR(EDATE('4 Дългове'!$D$20,A211-1))&amp;" г."</f>
        <v>ноември 2043 г.</v>
      </c>
      <c r="C211" s="41">
        <f>$C$4-(G211+K211+O211+S211+W211+AA211+AE211+AI211+AM211+AQ211)+(H211+L211+P211+T211+X211+AB211+AF211+AJ211+AN211+AR211)</f>
        <v>470</v>
      </c>
      <c r="D211" s="41">
        <f>(G211+K211+O211+S211+W211+AA211+AE211+AI211+AM211+AQ211)-(J210+N210+R210+V210+Z210+AD210+AH210+AL210+AP210+AT210)</f>
        <v>0</v>
      </c>
      <c r="E211" s="41">
        <f>J211+N211+R211+V211+Z211+AD211+AH211+AL211+AP211+AT211</f>
        <v>0</v>
      </c>
      <c r="F211" s="40" t="str">
        <f>IF(AND(E211&lt;0.005,E210&gt;=0.005),A211,"")</f>
        <v/>
      </c>
      <c r="G211" s="41">
        <f>J210*(1+H$4/12)</f>
        <v>0</v>
      </c>
      <c r="H211" s="41">
        <f>MAX(0,G211-I$4)</f>
        <v>0</v>
      </c>
      <c r="I211" s="41">
        <f>H211</f>
        <v>0</v>
      </c>
      <c r="J211" s="41">
        <f>MAX(0,MIN(H211,I211-$C211))</f>
        <v>0</v>
      </c>
      <c r="K211" s="41">
        <f>N210*(1+L$4/12)</f>
        <v>0</v>
      </c>
      <c r="L211" s="41">
        <f>MAX(0,K211-M$4)</f>
        <v>0</v>
      </c>
      <c r="M211" s="41">
        <f>I211+L211</f>
        <v>0</v>
      </c>
      <c r="N211" s="41">
        <f>MAX(0,MIN(L211,M211-$C211))</f>
        <v>0</v>
      </c>
      <c r="O211" s="41">
        <f>R210*(1+P$4/12)</f>
        <v>0</v>
      </c>
      <c r="P211" s="41">
        <f>MAX(0,O211-Q$4)</f>
        <v>0</v>
      </c>
      <c r="Q211" s="41">
        <f>M211+P211</f>
        <v>0</v>
      </c>
      <c r="R211" s="41">
        <f>MAX(0,MIN(P211,Q211-$C211))</f>
        <v>0</v>
      </c>
      <c r="S211" s="41">
        <f>V210*(1+T$4/12)</f>
        <v>0</v>
      </c>
      <c r="T211" s="41">
        <f>MAX(0,S211-U$4)</f>
        <v>0</v>
      </c>
      <c r="U211" s="41">
        <f>Q211+T211</f>
        <v>0</v>
      </c>
      <c r="V211" s="41">
        <f>MAX(0,MIN(T211,U211-$C211))</f>
        <v>0</v>
      </c>
      <c r="W211" s="41">
        <f>Z210*(1+X$4/12)</f>
        <v>0</v>
      </c>
      <c r="X211" s="41">
        <f>MAX(0,W211-Y$4)</f>
        <v>0</v>
      </c>
      <c r="Y211" s="41">
        <f>U211+X211</f>
        <v>0</v>
      </c>
      <c r="Z211" s="41">
        <f>MAX(0,MIN(X211,Y211-$C211))</f>
        <v>0</v>
      </c>
      <c r="AA211" s="41">
        <f>AD210*(1+AB$4/12)</f>
        <v>0</v>
      </c>
      <c r="AB211" s="41">
        <f>MAX(0,AA211-AC$4)</f>
        <v>0</v>
      </c>
      <c r="AC211" s="41">
        <f>Y211+AB211</f>
        <v>0</v>
      </c>
      <c r="AD211" s="41">
        <f>MAX(0,MIN(AB211,AC211-$C211))</f>
        <v>0</v>
      </c>
      <c r="AE211" s="41">
        <f>AH210*(1+AF$4/12)</f>
        <v>0</v>
      </c>
      <c r="AF211" s="41">
        <f>MAX(0,AE211-AG$4)</f>
        <v>0</v>
      </c>
      <c r="AG211" s="41">
        <f>AC211+AF211</f>
        <v>0</v>
      </c>
      <c r="AH211" s="41">
        <f>MAX(0,MIN(AF211,AG211-$C211))</f>
        <v>0</v>
      </c>
      <c r="AI211" s="41">
        <f>AL210*(1+AJ$4/12)</f>
        <v>0</v>
      </c>
      <c r="AJ211" s="41">
        <f>MAX(0,AI211-AK$4)</f>
        <v>0</v>
      </c>
      <c r="AK211" s="41">
        <f>AG211+AJ211</f>
        <v>0</v>
      </c>
      <c r="AL211" s="41">
        <f>MAX(0,MIN(AJ211,AK211-$C211))</f>
        <v>0</v>
      </c>
      <c r="AM211" s="41">
        <f>AP210*(1+AN$4/12)</f>
        <v>0</v>
      </c>
      <c r="AN211" s="41">
        <f>MAX(0,AM211-AO$4)</f>
        <v>0</v>
      </c>
      <c r="AO211" s="41">
        <f>AK211+AN211</f>
        <v>0</v>
      </c>
      <c r="AP211" s="41">
        <f>MAX(0,MIN(AN211,AO211-$C211))</f>
        <v>0</v>
      </c>
      <c r="AQ211" s="41">
        <f>AT210*(1+AR$4/12)</f>
        <v>0</v>
      </c>
      <c r="AR211" s="41">
        <f>MAX(0,AQ211-AS$4)</f>
        <v>0</v>
      </c>
      <c r="AS211" s="41">
        <f>AO211+AR211</f>
        <v>0</v>
      </c>
      <c r="AT211" s="41">
        <f>MAX(0,MIN(AR211,AS211-$C211))</f>
        <v>0</v>
      </c>
    </row>
    <row r="212">
      <c r="A212" s="40" t="n">
        <v>206</v>
      </c>
      <c r="B212" s="40" t="str">
        <f>CHOOSE(MONTH(EDATE('4 Дългове'!$D$20,A212-1)),"януари","февруари","март","април","май","юни","юли","август","септември","октомври","ноември","декември")&amp;" "&amp;YEAR(EDATE('4 Дългове'!$D$20,A212-1))&amp;" г."</f>
        <v>декември 2043 г.</v>
      </c>
      <c r="C212" s="41">
        <f>$C$4-(G212+K212+O212+S212+W212+AA212+AE212+AI212+AM212+AQ212)+(H212+L212+P212+T212+X212+AB212+AF212+AJ212+AN212+AR212)</f>
        <v>470</v>
      </c>
      <c r="D212" s="41">
        <f>(G212+K212+O212+S212+W212+AA212+AE212+AI212+AM212+AQ212)-(J211+N211+R211+V211+Z211+AD211+AH211+AL211+AP211+AT211)</f>
        <v>0</v>
      </c>
      <c r="E212" s="41">
        <f>J212+N212+R212+V212+Z212+AD212+AH212+AL212+AP212+AT212</f>
        <v>0</v>
      </c>
      <c r="F212" s="40" t="str">
        <f>IF(AND(E212&lt;0.005,E211&gt;=0.005),A212,"")</f>
        <v/>
      </c>
      <c r="G212" s="41">
        <f>J211*(1+H$4/12)</f>
        <v>0</v>
      </c>
      <c r="H212" s="41">
        <f>MAX(0,G212-I$4)</f>
        <v>0</v>
      </c>
      <c r="I212" s="41">
        <f>H212</f>
        <v>0</v>
      </c>
      <c r="J212" s="41">
        <f>MAX(0,MIN(H212,I212-$C212))</f>
        <v>0</v>
      </c>
      <c r="K212" s="41">
        <f>N211*(1+L$4/12)</f>
        <v>0</v>
      </c>
      <c r="L212" s="41">
        <f>MAX(0,K212-M$4)</f>
        <v>0</v>
      </c>
      <c r="M212" s="41">
        <f>I212+L212</f>
        <v>0</v>
      </c>
      <c r="N212" s="41">
        <f>MAX(0,MIN(L212,M212-$C212))</f>
        <v>0</v>
      </c>
      <c r="O212" s="41">
        <f>R211*(1+P$4/12)</f>
        <v>0</v>
      </c>
      <c r="P212" s="41">
        <f>MAX(0,O212-Q$4)</f>
        <v>0</v>
      </c>
      <c r="Q212" s="41">
        <f>M212+P212</f>
        <v>0</v>
      </c>
      <c r="R212" s="41">
        <f>MAX(0,MIN(P212,Q212-$C212))</f>
        <v>0</v>
      </c>
      <c r="S212" s="41">
        <f>V211*(1+T$4/12)</f>
        <v>0</v>
      </c>
      <c r="T212" s="41">
        <f>MAX(0,S212-U$4)</f>
        <v>0</v>
      </c>
      <c r="U212" s="41">
        <f>Q212+T212</f>
        <v>0</v>
      </c>
      <c r="V212" s="41">
        <f>MAX(0,MIN(T212,U212-$C212))</f>
        <v>0</v>
      </c>
      <c r="W212" s="41">
        <f>Z211*(1+X$4/12)</f>
        <v>0</v>
      </c>
      <c r="X212" s="41">
        <f>MAX(0,W212-Y$4)</f>
        <v>0</v>
      </c>
      <c r="Y212" s="41">
        <f>U212+X212</f>
        <v>0</v>
      </c>
      <c r="Z212" s="41">
        <f>MAX(0,MIN(X212,Y212-$C212))</f>
        <v>0</v>
      </c>
      <c r="AA212" s="41">
        <f>AD211*(1+AB$4/12)</f>
        <v>0</v>
      </c>
      <c r="AB212" s="41">
        <f>MAX(0,AA212-AC$4)</f>
        <v>0</v>
      </c>
      <c r="AC212" s="41">
        <f>Y212+AB212</f>
        <v>0</v>
      </c>
      <c r="AD212" s="41">
        <f>MAX(0,MIN(AB212,AC212-$C212))</f>
        <v>0</v>
      </c>
      <c r="AE212" s="41">
        <f>AH211*(1+AF$4/12)</f>
        <v>0</v>
      </c>
      <c r="AF212" s="41">
        <f>MAX(0,AE212-AG$4)</f>
        <v>0</v>
      </c>
      <c r="AG212" s="41">
        <f>AC212+AF212</f>
        <v>0</v>
      </c>
      <c r="AH212" s="41">
        <f>MAX(0,MIN(AF212,AG212-$C212))</f>
        <v>0</v>
      </c>
      <c r="AI212" s="41">
        <f>AL211*(1+AJ$4/12)</f>
        <v>0</v>
      </c>
      <c r="AJ212" s="41">
        <f>MAX(0,AI212-AK$4)</f>
        <v>0</v>
      </c>
      <c r="AK212" s="41">
        <f>AG212+AJ212</f>
        <v>0</v>
      </c>
      <c r="AL212" s="41">
        <f>MAX(0,MIN(AJ212,AK212-$C212))</f>
        <v>0</v>
      </c>
      <c r="AM212" s="41">
        <f>AP211*(1+AN$4/12)</f>
        <v>0</v>
      </c>
      <c r="AN212" s="41">
        <f>MAX(0,AM212-AO$4)</f>
        <v>0</v>
      </c>
      <c r="AO212" s="41">
        <f>AK212+AN212</f>
        <v>0</v>
      </c>
      <c r="AP212" s="41">
        <f>MAX(0,MIN(AN212,AO212-$C212))</f>
        <v>0</v>
      </c>
      <c r="AQ212" s="41">
        <f>AT211*(1+AR$4/12)</f>
        <v>0</v>
      </c>
      <c r="AR212" s="41">
        <f>MAX(0,AQ212-AS$4)</f>
        <v>0</v>
      </c>
      <c r="AS212" s="41">
        <f>AO212+AR212</f>
        <v>0</v>
      </c>
      <c r="AT212" s="41">
        <f>MAX(0,MIN(AR212,AS212-$C212))</f>
        <v>0</v>
      </c>
    </row>
    <row r="213">
      <c r="A213" s="40" t="n">
        <v>207</v>
      </c>
      <c r="B213" s="40" t="str">
        <f>CHOOSE(MONTH(EDATE('4 Дългове'!$D$20,A213-1)),"януари","февруари","март","април","май","юни","юли","август","септември","октомври","ноември","декември")&amp;" "&amp;YEAR(EDATE('4 Дългове'!$D$20,A213-1))&amp;" г."</f>
        <v>януари 2044 г.</v>
      </c>
      <c r="C213" s="41">
        <f>$C$4-(G213+K213+O213+S213+W213+AA213+AE213+AI213+AM213+AQ213)+(H213+L213+P213+T213+X213+AB213+AF213+AJ213+AN213+AR213)</f>
        <v>470</v>
      </c>
      <c r="D213" s="41">
        <f>(G213+K213+O213+S213+W213+AA213+AE213+AI213+AM213+AQ213)-(J212+N212+R212+V212+Z212+AD212+AH212+AL212+AP212+AT212)</f>
        <v>0</v>
      </c>
      <c r="E213" s="41">
        <f>J213+N213+R213+V213+Z213+AD213+AH213+AL213+AP213+AT213</f>
        <v>0</v>
      </c>
      <c r="F213" s="40" t="str">
        <f>IF(AND(E213&lt;0.005,E212&gt;=0.005),A213,"")</f>
        <v/>
      </c>
      <c r="G213" s="41">
        <f>J212*(1+H$4/12)</f>
        <v>0</v>
      </c>
      <c r="H213" s="41">
        <f>MAX(0,G213-I$4)</f>
        <v>0</v>
      </c>
      <c r="I213" s="41">
        <f>H213</f>
        <v>0</v>
      </c>
      <c r="J213" s="41">
        <f>MAX(0,MIN(H213,I213-$C213))</f>
        <v>0</v>
      </c>
      <c r="K213" s="41">
        <f>N212*(1+L$4/12)</f>
        <v>0</v>
      </c>
      <c r="L213" s="41">
        <f>MAX(0,K213-M$4)</f>
        <v>0</v>
      </c>
      <c r="M213" s="41">
        <f>I213+L213</f>
        <v>0</v>
      </c>
      <c r="N213" s="41">
        <f>MAX(0,MIN(L213,M213-$C213))</f>
        <v>0</v>
      </c>
      <c r="O213" s="41">
        <f>R212*(1+P$4/12)</f>
        <v>0</v>
      </c>
      <c r="P213" s="41">
        <f>MAX(0,O213-Q$4)</f>
        <v>0</v>
      </c>
      <c r="Q213" s="41">
        <f>M213+P213</f>
        <v>0</v>
      </c>
      <c r="R213" s="41">
        <f>MAX(0,MIN(P213,Q213-$C213))</f>
        <v>0</v>
      </c>
      <c r="S213" s="41">
        <f>V212*(1+T$4/12)</f>
        <v>0</v>
      </c>
      <c r="T213" s="41">
        <f>MAX(0,S213-U$4)</f>
        <v>0</v>
      </c>
      <c r="U213" s="41">
        <f>Q213+T213</f>
        <v>0</v>
      </c>
      <c r="V213" s="41">
        <f>MAX(0,MIN(T213,U213-$C213))</f>
        <v>0</v>
      </c>
      <c r="W213" s="41">
        <f>Z212*(1+X$4/12)</f>
        <v>0</v>
      </c>
      <c r="X213" s="41">
        <f>MAX(0,W213-Y$4)</f>
        <v>0</v>
      </c>
      <c r="Y213" s="41">
        <f>U213+X213</f>
        <v>0</v>
      </c>
      <c r="Z213" s="41">
        <f>MAX(0,MIN(X213,Y213-$C213))</f>
        <v>0</v>
      </c>
      <c r="AA213" s="41">
        <f>AD212*(1+AB$4/12)</f>
        <v>0</v>
      </c>
      <c r="AB213" s="41">
        <f>MAX(0,AA213-AC$4)</f>
        <v>0</v>
      </c>
      <c r="AC213" s="41">
        <f>Y213+AB213</f>
        <v>0</v>
      </c>
      <c r="AD213" s="41">
        <f>MAX(0,MIN(AB213,AC213-$C213))</f>
        <v>0</v>
      </c>
      <c r="AE213" s="41">
        <f>AH212*(1+AF$4/12)</f>
        <v>0</v>
      </c>
      <c r="AF213" s="41">
        <f>MAX(0,AE213-AG$4)</f>
        <v>0</v>
      </c>
      <c r="AG213" s="41">
        <f>AC213+AF213</f>
        <v>0</v>
      </c>
      <c r="AH213" s="41">
        <f>MAX(0,MIN(AF213,AG213-$C213))</f>
        <v>0</v>
      </c>
      <c r="AI213" s="41">
        <f>AL212*(1+AJ$4/12)</f>
        <v>0</v>
      </c>
      <c r="AJ213" s="41">
        <f>MAX(0,AI213-AK$4)</f>
        <v>0</v>
      </c>
      <c r="AK213" s="41">
        <f>AG213+AJ213</f>
        <v>0</v>
      </c>
      <c r="AL213" s="41">
        <f>MAX(0,MIN(AJ213,AK213-$C213))</f>
        <v>0</v>
      </c>
      <c r="AM213" s="41">
        <f>AP212*(1+AN$4/12)</f>
        <v>0</v>
      </c>
      <c r="AN213" s="41">
        <f>MAX(0,AM213-AO$4)</f>
        <v>0</v>
      </c>
      <c r="AO213" s="41">
        <f>AK213+AN213</f>
        <v>0</v>
      </c>
      <c r="AP213" s="41">
        <f>MAX(0,MIN(AN213,AO213-$C213))</f>
        <v>0</v>
      </c>
      <c r="AQ213" s="41">
        <f>AT212*(1+AR$4/12)</f>
        <v>0</v>
      </c>
      <c r="AR213" s="41">
        <f>MAX(0,AQ213-AS$4)</f>
        <v>0</v>
      </c>
      <c r="AS213" s="41">
        <f>AO213+AR213</f>
        <v>0</v>
      </c>
      <c r="AT213" s="41">
        <f>MAX(0,MIN(AR213,AS213-$C213))</f>
        <v>0</v>
      </c>
    </row>
    <row r="214">
      <c r="A214" s="40" t="n">
        <v>208</v>
      </c>
      <c r="B214" s="40" t="str">
        <f>CHOOSE(MONTH(EDATE('4 Дългове'!$D$20,A214-1)),"януари","февруари","март","април","май","юни","юли","август","септември","октомври","ноември","декември")&amp;" "&amp;YEAR(EDATE('4 Дългове'!$D$20,A214-1))&amp;" г."</f>
        <v>февруари 2044 г.</v>
      </c>
      <c r="C214" s="41">
        <f>$C$4-(G214+K214+O214+S214+W214+AA214+AE214+AI214+AM214+AQ214)+(H214+L214+P214+T214+X214+AB214+AF214+AJ214+AN214+AR214)</f>
        <v>470</v>
      </c>
      <c r="D214" s="41">
        <f>(G214+K214+O214+S214+W214+AA214+AE214+AI214+AM214+AQ214)-(J213+N213+R213+V213+Z213+AD213+AH213+AL213+AP213+AT213)</f>
        <v>0</v>
      </c>
      <c r="E214" s="41">
        <f>J214+N214+R214+V214+Z214+AD214+AH214+AL214+AP214+AT214</f>
        <v>0</v>
      </c>
      <c r="F214" s="40" t="str">
        <f>IF(AND(E214&lt;0.005,E213&gt;=0.005),A214,"")</f>
        <v/>
      </c>
      <c r="G214" s="41">
        <f>J213*(1+H$4/12)</f>
        <v>0</v>
      </c>
      <c r="H214" s="41">
        <f>MAX(0,G214-I$4)</f>
        <v>0</v>
      </c>
      <c r="I214" s="41">
        <f>H214</f>
        <v>0</v>
      </c>
      <c r="J214" s="41">
        <f>MAX(0,MIN(H214,I214-$C214))</f>
        <v>0</v>
      </c>
      <c r="K214" s="41">
        <f>N213*(1+L$4/12)</f>
        <v>0</v>
      </c>
      <c r="L214" s="41">
        <f>MAX(0,K214-M$4)</f>
        <v>0</v>
      </c>
      <c r="M214" s="41">
        <f>I214+L214</f>
        <v>0</v>
      </c>
      <c r="N214" s="41">
        <f>MAX(0,MIN(L214,M214-$C214))</f>
        <v>0</v>
      </c>
      <c r="O214" s="41">
        <f>R213*(1+P$4/12)</f>
        <v>0</v>
      </c>
      <c r="P214" s="41">
        <f>MAX(0,O214-Q$4)</f>
        <v>0</v>
      </c>
      <c r="Q214" s="41">
        <f>M214+P214</f>
        <v>0</v>
      </c>
      <c r="R214" s="41">
        <f>MAX(0,MIN(P214,Q214-$C214))</f>
        <v>0</v>
      </c>
      <c r="S214" s="41">
        <f>V213*(1+T$4/12)</f>
        <v>0</v>
      </c>
      <c r="T214" s="41">
        <f>MAX(0,S214-U$4)</f>
        <v>0</v>
      </c>
      <c r="U214" s="41">
        <f>Q214+T214</f>
        <v>0</v>
      </c>
      <c r="V214" s="41">
        <f>MAX(0,MIN(T214,U214-$C214))</f>
        <v>0</v>
      </c>
      <c r="W214" s="41">
        <f>Z213*(1+X$4/12)</f>
        <v>0</v>
      </c>
      <c r="X214" s="41">
        <f>MAX(0,W214-Y$4)</f>
        <v>0</v>
      </c>
      <c r="Y214" s="41">
        <f>U214+X214</f>
        <v>0</v>
      </c>
      <c r="Z214" s="41">
        <f>MAX(0,MIN(X214,Y214-$C214))</f>
        <v>0</v>
      </c>
      <c r="AA214" s="41">
        <f>AD213*(1+AB$4/12)</f>
        <v>0</v>
      </c>
      <c r="AB214" s="41">
        <f>MAX(0,AA214-AC$4)</f>
        <v>0</v>
      </c>
      <c r="AC214" s="41">
        <f>Y214+AB214</f>
        <v>0</v>
      </c>
      <c r="AD214" s="41">
        <f>MAX(0,MIN(AB214,AC214-$C214))</f>
        <v>0</v>
      </c>
      <c r="AE214" s="41">
        <f>AH213*(1+AF$4/12)</f>
        <v>0</v>
      </c>
      <c r="AF214" s="41">
        <f>MAX(0,AE214-AG$4)</f>
        <v>0</v>
      </c>
      <c r="AG214" s="41">
        <f>AC214+AF214</f>
        <v>0</v>
      </c>
      <c r="AH214" s="41">
        <f>MAX(0,MIN(AF214,AG214-$C214))</f>
        <v>0</v>
      </c>
      <c r="AI214" s="41">
        <f>AL213*(1+AJ$4/12)</f>
        <v>0</v>
      </c>
      <c r="AJ214" s="41">
        <f>MAX(0,AI214-AK$4)</f>
        <v>0</v>
      </c>
      <c r="AK214" s="41">
        <f>AG214+AJ214</f>
        <v>0</v>
      </c>
      <c r="AL214" s="41">
        <f>MAX(0,MIN(AJ214,AK214-$C214))</f>
        <v>0</v>
      </c>
      <c r="AM214" s="41">
        <f>AP213*(1+AN$4/12)</f>
        <v>0</v>
      </c>
      <c r="AN214" s="41">
        <f>MAX(0,AM214-AO$4)</f>
        <v>0</v>
      </c>
      <c r="AO214" s="41">
        <f>AK214+AN214</f>
        <v>0</v>
      </c>
      <c r="AP214" s="41">
        <f>MAX(0,MIN(AN214,AO214-$C214))</f>
        <v>0</v>
      </c>
      <c r="AQ214" s="41">
        <f>AT213*(1+AR$4/12)</f>
        <v>0</v>
      </c>
      <c r="AR214" s="41">
        <f>MAX(0,AQ214-AS$4)</f>
        <v>0</v>
      </c>
      <c r="AS214" s="41">
        <f>AO214+AR214</f>
        <v>0</v>
      </c>
      <c r="AT214" s="41">
        <f>MAX(0,MIN(AR214,AS214-$C214))</f>
        <v>0</v>
      </c>
    </row>
    <row r="215">
      <c r="A215" s="40" t="n">
        <v>209</v>
      </c>
      <c r="B215" s="40" t="str">
        <f>CHOOSE(MONTH(EDATE('4 Дългове'!$D$20,A215-1)),"януари","февруари","март","април","май","юни","юли","август","септември","октомври","ноември","декември")&amp;" "&amp;YEAR(EDATE('4 Дългове'!$D$20,A215-1))&amp;" г."</f>
        <v>март 2044 г.</v>
      </c>
      <c r="C215" s="41">
        <f>$C$4-(G215+K215+O215+S215+W215+AA215+AE215+AI215+AM215+AQ215)+(H215+L215+P215+T215+X215+AB215+AF215+AJ215+AN215+AR215)</f>
        <v>470</v>
      </c>
      <c r="D215" s="41">
        <f>(G215+K215+O215+S215+W215+AA215+AE215+AI215+AM215+AQ215)-(J214+N214+R214+V214+Z214+AD214+AH214+AL214+AP214+AT214)</f>
        <v>0</v>
      </c>
      <c r="E215" s="41">
        <f>J215+N215+R215+V215+Z215+AD215+AH215+AL215+AP215+AT215</f>
        <v>0</v>
      </c>
      <c r="F215" s="40" t="str">
        <f>IF(AND(E215&lt;0.005,E214&gt;=0.005),A215,"")</f>
        <v/>
      </c>
      <c r="G215" s="41">
        <f>J214*(1+H$4/12)</f>
        <v>0</v>
      </c>
      <c r="H215" s="41">
        <f>MAX(0,G215-I$4)</f>
        <v>0</v>
      </c>
      <c r="I215" s="41">
        <f>H215</f>
        <v>0</v>
      </c>
      <c r="J215" s="41">
        <f>MAX(0,MIN(H215,I215-$C215))</f>
        <v>0</v>
      </c>
      <c r="K215" s="41">
        <f>N214*(1+L$4/12)</f>
        <v>0</v>
      </c>
      <c r="L215" s="41">
        <f>MAX(0,K215-M$4)</f>
        <v>0</v>
      </c>
      <c r="M215" s="41">
        <f>I215+L215</f>
        <v>0</v>
      </c>
      <c r="N215" s="41">
        <f>MAX(0,MIN(L215,M215-$C215))</f>
        <v>0</v>
      </c>
      <c r="O215" s="41">
        <f>R214*(1+P$4/12)</f>
        <v>0</v>
      </c>
      <c r="P215" s="41">
        <f>MAX(0,O215-Q$4)</f>
        <v>0</v>
      </c>
      <c r="Q215" s="41">
        <f>M215+P215</f>
        <v>0</v>
      </c>
      <c r="R215" s="41">
        <f>MAX(0,MIN(P215,Q215-$C215))</f>
        <v>0</v>
      </c>
      <c r="S215" s="41">
        <f>V214*(1+T$4/12)</f>
        <v>0</v>
      </c>
      <c r="T215" s="41">
        <f>MAX(0,S215-U$4)</f>
        <v>0</v>
      </c>
      <c r="U215" s="41">
        <f>Q215+T215</f>
        <v>0</v>
      </c>
      <c r="V215" s="41">
        <f>MAX(0,MIN(T215,U215-$C215))</f>
        <v>0</v>
      </c>
      <c r="W215" s="41">
        <f>Z214*(1+X$4/12)</f>
        <v>0</v>
      </c>
      <c r="X215" s="41">
        <f>MAX(0,W215-Y$4)</f>
        <v>0</v>
      </c>
      <c r="Y215" s="41">
        <f>U215+X215</f>
        <v>0</v>
      </c>
      <c r="Z215" s="41">
        <f>MAX(0,MIN(X215,Y215-$C215))</f>
        <v>0</v>
      </c>
      <c r="AA215" s="41">
        <f>AD214*(1+AB$4/12)</f>
        <v>0</v>
      </c>
      <c r="AB215" s="41">
        <f>MAX(0,AA215-AC$4)</f>
        <v>0</v>
      </c>
      <c r="AC215" s="41">
        <f>Y215+AB215</f>
        <v>0</v>
      </c>
      <c r="AD215" s="41">
        <f>MAX(0,MIN(AB215,AC215-$C215))</f>
        <v>0</v>
      </c>
      <c r="AE215" s="41">
        <f>AH214*(1+AF$4/12)</f>
        <v>0</v>
      </c>
      <c r="AF215" s="41">
        <f>MAX(0,AE215-AG$4)</f>
        <v>0</v>
      </c>
      <c r="AG215" s="41">
        <f>AC215+AF215</f>
        <v>0</v>
      </c>
      <c r="AH215" s="41">
        <f>MAX(0,MIN(AF215,AG215-$C215))</f>
        <v>0</v>
      </c>
      <c r="AI215" s="41">
        <f>AL214*(1+AJ$4/12)</f>
        <v>0</v>
      </c>
      <c r="AJ215" s="41">
        <f>MAX(0,AI215-AK$4)</f>
        <v>0</v>
      </c>
      <c r="AK215" s="41">
        <f>AG215+AJ215</f>
        <v>0</v>
      </c>
      <c r="AL215" s="41">
        <f>MAX(0,MIN(AJ215,AK215-$C215))</f>
        <v>0</v>
      </c>
      <c r="AM215" s="41">
        <f>AP214*(1+AN$4/12)</f>
        <v>0</v>
      </c>
      <c r="AN215" s="41">
        <f>MAX(0,AM215-AO$4)</f>
        <v>0</v>
      </c>
      <c r="AO215" s="41">
        <f>AK215+AN215</f>
        <v>0</v>
      </c>
      <c r="AP215" s="41">
        <f>MAX(0,MIN(AN215,AO215-$C215))</f>
        <v>0</v>
      </c>
      <c r="AQ215" s="41">
        <f>AT214*(1+AR$4/12)</f>
        <v>0</v>
      </c>
      <c r="AR215" s="41">
        <f>MAX(0,AQ215-AS$4)</f>
        <v>0</v>
      </c>
      <c r="AS215" s="41">
        <f>AO215+AR215</f>
        <v>0</v>
      </c>
      <c r="AT215" s="41">
        <f>MAX(0,MIN(AR215,AS215-$C215))</f>
        <v>0</v>
      </c>
    </row>
    <row r="216">
      <c r="A216" s="40" t="n">
        <v>210</v>
      </c>
      <c r="B216" s="40" t="str">
        <f>CHOOSE(MONTH(EDATE('4 Дългове'!$D$20,A216-1)),"януари","февруари","март","април","май","юни","юли","август","септември","октомври","ноември","декември")&amp;" "&amp;YEAR(EDATE('4 Дългове'!$D$20,A216-1))&amp;" г."</f>
        <v>април 2044 г.</v>
      </c>
      <c r="C216" s="41">
        <f>$C$4-(G216+K216+O216+S216+W216+AA216+AE216+AI216+AM216+AQ216)+(H216+L216+P216+T216+X216+AB216+AF216+AJ216+AN216+AR216)</f>
        <v>470</v>
      </c>
      <c r="D216" s="41">
        <f>(G216+K216+O216+S216+W216+AA216+AE216+AI216+AM216+AQ216)-(J215+N215+R215+V215+Z215+AD215+AH215+AL215+AP215+AT215)</f>
        <v>0</v>
      </c>
      <c r="E216" s="41">
        <f>J216+N216+R216+V216+Z216+AD216+AH216+AL216+AP216+AT216</f>
        <v>0</v>
      </c>
      <c r="F216" s="40" t="str">
        <f>IF(AND(E216&lt;0.005,E215&gt;=0.005),A216,"")</f>
        <v/>
      </c>
      <c r="G216" s="41">
        <f>J215*(1+H$4/12)</f>
        <v>0</v>
      </c>
      <c r="H216" s="41">
        <f>MAX(0,G216-I$4)</f>
        <v>0</v>
      </c>
      <c r="I216" s="41">
        <f>H216</f>
        <v>0</v>
      </c>
      <c r="J216" s="41">
        <f>MAX(0,MIN(H216,I216-$C216))</f>
        <v>0</v>
      </c>
      <c r="K216" s="41">
        <f>N215*(1+L$4/12)</f>
        <v>0</v>
      </c>
      <c r="L216" s="41">
        <f>MAX(0,K216-M$4)</f>
        <v>0</v>
      </c>
      <c r="M216" s="41">
        <f>I216+L216</f>
        <v>0</v>
      </c>
      <c r="N216" s="41">
        <f>MAX(0,MIN(L216,M216-$C216))</f>
        <v>0</v>
      </c>
      <c r="O216" s="41">
        <f>R215*(1+P$4/12)</f>
        <v>0</v>
      </c>
      <c r="P216" s="41">
        <f>MAX(0,O216-Q$4)</f>
        <v>0</v>
      </c>
      <c r="Q216" s="41">
        <f>M216+P216</f>
        <v>0</v>
      </c>
      <c r="R216" s="41">
        <f>MAX(0,MIN(P216,Q216-$C216))</f>
        <v>0</v>
      </c>
      <c r="S216" s="41">
        <f>V215*(1+T$4/12)</f>
        <v>0</v>
      </c>
      <c r="T216" s="41">
        <f>MAX(0,S216-U$4)</f>
        <v>0</v>
      </c>
      <c r="U216" s="41">
        <f>Q216+T216</f>
        <v>0</v>
      </c>
      <c r="V216" s="41">
        <f>MAX(0,MIN(T216,U216-$C216))</f>
        <v>0</v>
      </c>
      <c r="W216" s="41">
        <f>Z215*(1+X$4/12)</f>
        <v>0</v>
      </c>
      <c r="X216" s="41">
        <f>MAX(0,W216-Y$4)</f>
        <v>0</v>
      </c>
      <c r="Y216" s="41">
        <f>U216+X216</f>
        <v>0</v>
      </c>
      <c r="Z216" s="41">
        <f>MAX(0,MIN(X216,Y216-$C216))</f>
        <v>0</v>
      </c>
      <c r="AA216" s="41">
        <f>AD215*(1+AB$4/12)</f>
        <v>0</v>
      </c>
      <c r="AB216" s="41">
        <f>MAX(0,AA216-AC$4)</f>
        <v>0</v>
      </c>
      <c r="AC216" s="41">
        <f>Y216+AB216</f>
        <v>0</v>
      </c>
      <c r="AD216" s="41">
        <f>MAX(0,MIN(AB216,AC216-$C216))</f>
        <v>0</v>
      </c>
      <c r="AE216" s="41">
        <f>AH215*(1+AF$4/12)</f>
        <v>0</v>
      </c>
      <c r="AF216" s="41">
        <f>MAX(0,AE216-AG$4)</f>
        <v>0</v>
      </c>
      <c r="AG216" s="41">
        <f>AC216+AF216</f>
        <v>0</v>
      </c>
      <c r="AH216" s="41">
        <f>MAX(0,MIN(AF216,AG216-$C216))</f>
        <v>0</v>
      </c>
      <c r="AI216" s="41">
        <f>AL215*(1+AJ$4/12)</f>
        <v>0</v>
      </c>
      <c r="AJ216" s="41">
        <f>MAX(0,AI216-AK$4)</f>
        <v>0</v>
      </c>
      <c r="AK216" s="41">
        <f>AG216+AJ216</f>
        <v>0</v>
      </c>
      <c r="AL216" s="41">
        <f>MAX(0,MIN(AJ216,AK216-$C216))</f>
        <v>0</v>
      </c>
      <c r="AM216" s="41">
        <f>AP215*(1+AN$4/12)</f>
        <v>0</v>
      </c>
      <c r="AN216" s="41">
        <f>MAX(0,AM216-AO$4)</f>
        <v>0</v>
      </c>
      <c r="AO216" s="41">
        <f>AK216+AN216</f>
        <v>0</v>
      </c>
      <c r="AP216" s="41">
        <f>MAX(0,MIN(AN216,AO216-$C216))</f>
        <v>0</v>
      </c>
      <c r="AQ216" s="41">
        <f>AT215*(1+AR$4/12)</f>
        <v>0</v>
      </c>
      <c r="AR216" s="41">
        <f>MAX(0,AQ216-AS$4)</f>
        <v>0</v>
      </c>
      <c r="AS216" s="41">
        <f>AO216+AR216</f>
        <v>0</v>
      </c>
      <c r="AT216" s="41">
        <f>MAX(0,MIN(AR216,AS216-$C216))</f>
        <v>0</v>
      </c>
    </row>
    <row r="217">
      <c r="A217" s="40" t="n">
        <v>211</v>
      </c>
      <c r="B217" s="40" t="str">
        <f>CHOOSE(MONTH(EDATE('4 Дългове'!$D$20,A217-1)),"януари","февруари","март","април","май","юни","юли","август","септември","октомври","ноември","декември")&amp;" "&amp;YEAR(EDATE('4 Дългове'!$D$20,A217-1))&amp;" г."</f>
        <v>май 2044 г.</v>
      </c>
      <c r="C217" s="41">
        <f>$C$4-(G217+K217+O217+S217+W217+AA217+AE217+AI217+AM217+AQ217)+(H217+L217+P217+T217+X217+AB217+AF217+AJ217+AN217+AR217)</f>
        <v>470</v>
      </c>
      <c r="D217" s="41">
        <f>(G217+K217+O217+S217+W217+AA217+AE217+AI217+AM217+AQ217)-(J216+N216+R216+V216+Z216+AD216+AH216+AL216+AP216+AT216)</f>
        <v>0</v>
      </c>
      <c r="E217" s="41">
        <f>J217+N217+R217+V217+Z217+AD217+AH217+AL217+AP217+AT217</f>
        <v>0</v>
      </c>
      <c r="F217" s="40" t="str">
        <f>IF(AND(E217&lt;0.005,E216&gt;=0.005),A217,"")</f>
        <v/>
      </c>
      <c r="G217" s="41">
        <f>J216*(1+H$4/12)</f>
        <v>0</v>
      </c>
      <c r="H217" s="41">
        <f>MAX(0,G217-I$4)</f>
        <v>0</v>
      </c>
      <c r="I217" s="41">
        <f>H217</f>
        <v>0</v>
      </c>
      <c r="J217" s="41">
        <f>MAX(0,MIN(H217,I217-$C217))</f>
        <v>0</v>
      </c>
      <c r="K217" s="41">
        <f>N216*(1+L$4/12)</f>
        <v>0</v>
      </c>
      <c r="L217" s="41">
        <f>MAX(0,K217-M$4)</f>
        <v>0</v>
      </c>
      <c r="M217" s="41">
        <f>I217+L217</f>
        <v>0</v>
      </c>
      <c r="N217" s="41">
        <f>MAX(0,MIN(L217,M217-$C217))</f>
        <v>0</v>
      </c>
      <c r="O217" s="41">
        <f>R216*(1+P$4/12)</f>
        <v>0</v>
      </c>
      <c r="P217" s="41">
        <f>MAX(0,O217-Q$4)</f>
        <v>0</v>
      </c>
      <c r="Q217" s="41">
        <f>M217+P217</f>
        <v>0</v>
      </c>
      <c r="R217" s="41">
        <f>MAX(0,MIN(P217,Q217-$C217))</f>
        <v>0</v>
      </c>
      <c r="S217" s="41">
        <f>V216*(1+T$4/12)</f>
        <v>0</v>
      </c>
      <c r="T217" s="41">
        <f>MAX(0,S217-U$4)</f>
        <v>0</v>
      </c>
      <c r="U217" s="41">
        <f>Q217+T217</f>
        <v>0</v>
      </c>
      <c r="V217" s="41">
        <f>MAX(0,MIN(T217,U217-$C217))</f>
        <v>0</v>
      </c>
      <c r="W217" s="41">
        <f>Z216*(1+X$4/12)</f>
        <v>0</v>
      </c>
      <c r="X217" s="41">
        <f>MAX(0,W217-Y$4)</f>
        <v>0</v>
      </c>
      <c r="Y217" s="41">
        <f>U217+X217</f>
        <v>0</v>
      </c>
      <c r="Z217" s="41">
        <f>MAX(0,MIN(X217,Y217-$C217))</f>
        <v>0</v>
      </c>
      <c r="AA217" s="41">
        <f>AD216*(1+AB$4/12)</f>
        <v>0</v>
      </c>
      <c r="AB217" s="41">
        <f>MAX(0,AA217-AC$4)</f>
        <v>0</v>
      </c>
      <c r="AC217" s="41">
        <f>Y217+AB217</f>
        <v>0</v>
      </c>
      <c r="AD217" s="41">
        <f>MAX(0,MIN(AB217,AC217-$C217))</f>
        <v>0</v>
      </c>
      <c r="AE217" s="41">
        <f>AH216*(1+AF$4/12)</f>
        <v>0</v>
      </c>
      <c r="AF217" s="41">
        <f>MAX(0,AE217-AG$4)</f>
        <v>0</v>
      </c>
      <c r="AG217" s="41">
        <f>AC217+AF217</f>
        <v>0</v>
      </c>
      <c r="AH217" s="41">
        <f>MAX(0,MIN(AF217,AG217-$C217))</f>
        <v>0</v>
      </c>
      <c r="AI217" s="41">
        <f>AL216*(1+AJ$4/12)</f>
        <v>0</v>
      </c>
      <c r="AJ217" s="41">
        <f>MAX(0,AI217-AK$4)</f>
        <v>0</v>
      </c>
      <c r="AK217" s="41">
        <f>AG217+AJ217</f>
        <v>0</v>
      </c>
      <c r="AL217" s="41">
        <f>MAX(0,MIN(AJ217,AK217-$C217))</f>
        <v>0</v>
      </c>
      <c r="AM217" s="41">
        <f>AP216*(1+AN$4/12)</f>
        <v>0</v>
      </c>
      <c r="AN217" s="41">
        <f>MAX(0,AM217-AO$4)</f>
        <v>0</v>
      </c>
      <c r="AO217" s="41">
        <f>AK217+AN217</f>
        <v>0</v>
      </c>
      <c r="AP217" s="41">
        <f>MAX(0,MIN(AN217,AO217-$C217))</f>
        <v>0</v>
      </c>
      <c r="AQ217" s="41">
        <f>AT216*(1+AR$4/12)</f>
        <v>0</v>
      </c>
      <c r="AR217" s="41">
        <f>MAX(0,AQ217-AS$4)</f>
        <v>0</v>
      </c>
      <c r="AS217" s="41">
        <f>AO217+AR217</f>
        <v>0</v>
      </c>
      <c r="AT217" s="41">
        <f>MAX(0,MIN(AR217,AS217-$C217))</f>
        <v>0</v>
      </c>
    </row>
    <row r="218">
      <c r="A218" s="40" t="n">
        <v>212</v>
      </c>
      <c r="B218" s="40" t="str">
        <f>CHOOSE(MONTH(EDATE('4 Дългове'!$D$20,A218-1)),"януари","февруари","март","април","май","юни","юли","август","септември","октомври","ноември","декември")&amp;" "&amp;YEAR(EDATE('4 Дългове'!$D$20,A218-1))&amp;" г."</f>
        <v>юни 2044 г.</v>
      </c>
      <c r="C218" s="41">
        <f>$C$4-(G218+K218+O218+S218+W218+AA218+AE218+AI218+AM218+AQ218)+(H218+L218+P218+T218+X218+AB218+AF218+AJ218+AN218+AR218)</f>
        <v>470</v>
      </c>
      <c r="D218" s="41">
        <f>(G218+K218+O218+S218+W218+AA218+AE218+AI218+AM218+AQ218)-(J217+N217+R217+V217+Z217+AD217+AH217+AL217+AP217+AT217)</f>
        <v>0</v>
      </c>
      <c r="E218" s="41">
        <f>J218+N218+R218+V218+Z218+AD218+AH218+AL218+AP218+AT218</f>
        <v>0</v>
      </c>
      <c r="F218" s="40" t="str">
        <f>IF(AND(E218&lt;0.005,E217&gt;=0.005),A218,"")</f>
        <v/>
      </c>
      <c r="G218" s="41">
        <f>J217*(1+H$4/12)</f>
        <v>0</v>
      </c>
      <c r="H218" s="41">
        <f>MAX(0,G218-I$4)</f>
        <v>0</v>
      </c>
      <c r="I218" s="41">
        <f>H218</f>
        <v>0</v>
      </c>
      <c r="J218" s="41">
        <f>MAX(0,MIN(H218,I218-$C218))</f>
        <v>0</v>
      </c>
      <c r="K218" s="41">
        <f>N217*(1+L$4/12)</f>
        <v>0</v>
      </c>
      <c r="L218" s="41">
        <f>MAX(0,K218-M$4)</f>
        <v>0</v>
      </c>
      <c r="M218" s="41">
        <f>I218+L218</f>
        <v>0</v>
      </c>
      <c r="N218" s="41">
        <f>MAX(0,MIN(L218,M218-$C218))</f>
        <v>0</v>
      </c>
      <c r="O218" s="41">
        <f>R217*(1+P$4/12)</f>
        <v>0</v>
      </c>
      <c r="P218" s="41">
        <f>MAX(0,O218-Q$4)</f>
        <v>0</v>
      </c>
      <c r="Q218" s="41">
        <f>M218+P218</f>
        <v>0</v>
      </c>
      <c r="R218" s="41">
        <f>MAX(0,MIN(P218,Q218-$C218))</f>
        <v>0</v>
      </c>
      <c r="S218" s="41">
        <f>V217*(1+T$4/12)</f>
        <v>0</v>
      </c>
      <c r="T218" s="41">
        <f>MAX(0,S218-U$4)</f>
        <v>0</v>
      </c>
      <c r="U218" s="41">
        <f>Q218+T218</f>
        <v>0</v>
      </c>
      <c r="V218" s="41">
        <f>MAX(0,MIN(T218,U218-$C218))</f>
        <v>0</v>
      </c>
      <c r="W218" s="41">
        <f>Z217*(1+X$4/12)</f>
        <v>0</v>
      </c>
      <c r="X218" s="41">
        <f>MAX(0,W218-Y$4)</f>
        <v>0</v>
      </c>
      <c r="Y218" s="41">
        <f>U218+X218</f>
        <v>0</v>
      </c>
      <c r="Z218" s="41">
        <f>MAX(0,MIN(X218,Y218-$C218))</f>
        <v>0</v>
      </c>
      <c r="AA218" s="41">
        <f>AD217*(1+AB$4/12)</f>
        <v>0</v>
      </c>
      <c r="AB218" s="41">
        <f>MAX(0,AA218-AC$4)</f>
        <v>0</v>
      </c>
      <c r="AC218" s="41">
        <f>Y218+AB218</f>
        <v>0</v>
      </c>
      <c r="AD218" s="41">
        <f>MAX(0,MIN(AB218,AC218-$C218))</f>
        <v>0</v>
      </c>
      <c r="AE218" s="41">
        <f>AH217*(1+AF$4/12)</f>
        <v>0</v>
      </c>
      <c r="AF218" s="41">
        <f>MAX(0,AE218-AG$4)</f>
        <v>0</v>
      </c>
      <c r="AG218" s="41">
        <f>AC218+AF218</f>
        <v>0</v>
      </c>
      <c r="AH218" s="41">
        <f>MAX(0,MIN(AF218,AG218-$C218))</f>
        <v>0</v>
      </c>
      <c r="AI218" s="41">
        <f>AL217*(1+AJ$4/12)</f>
        <v>0</v>
      </c>
      <c r="AJ218" s="41">
        <f>MAX(0,AI218-AK$4)</f>
        <v>0</v>
      </c>
      <c r="AK218" s="41">
        <f>AG218+AJ218</f>
        <v>0</v>
      </c>
      <c r="AL218" s="41">
        <f>MAX(0,MIN(AJ218,AK218-$C218))</f>
        <v>0</v>
      </c>
      <c r="AM218" s="41">
        <f>AP217*(1+AN$4/12)</f>
        <v>0</v>
      </c>
      <c r="AN218" s="41">
        <f>MAX(0,AM218-AO$4)</f>
        <v>0</v>
      </c>
      <c r="AO218" s="41">
        <f>AK218+AN218</f>
        <v>0</v>
      </c>
      <c r="AP218" s="41">
        <f>MAX(0,MIN(AN218,AO218-$C218))</f>
        <v>0</v>
      </c>
      <c r="AQ218" s="41">
        <f>AT217*(1+AR$4/12)</f>
        <v>0</v>
      </c>
      <c r="AR218" s="41">
        <f>MAX(0,AQ218-AS$4)</f>
        <v>0</v>
      </c>
      <c r="AS218" s="41">
        <f>AO218+AR218</f>
        <v>0</v>
      </c>
      <c r="AT218" s="41">
        <f>MAX(0,MIN(AR218,AS218-$C218))</f>
        <v>0</v>
      </c>
    </row>
    <row r="219">
      <c r="A219" s="40" t="n">
        <v>213</v>
      </c>
      <c r="B219" s="40" t="str">
        <f>CHOOSE(MONTH(EDATE('4 Дългове'!$D$20,A219-1)),"януари","февруари","март","април","май","юни","юли","август","септември","октомври","ноември","декември")&amp;" "&amp;YEAR(EDATE('4 Дългове'!$D$20,A219-1))&amp;" г."</f>
        <v>юли 2044 г.</v>
      </c>
      <c r="C219" s="41">
        <f>$C$4-(G219+K219+O219+S219+W219+AA219+AE219+AI219+AM219+AQ219)+(H219+L219+P219+T219+X219+AB219+AF219+AJ219+AN219+AR219)</f>
        <v>470</v>
      </c>
      <c r="D219" s="41">
        <f>(G219+K219+O219+S219+W219+AA219+AE219+AI219+AM219+AQ219)-(J218+N218+R218+V218+Z218+AD218+AH218+AL218+AP218+AT218)</f>
        <v>0</v>
      </c>
      <c r="E219" s="41">
        <f>J219+N219+R219+V219+Z219+AD219+AH219+AL219+AP219+AT219</f>
        <v>0</v>
      </c>
      <c r="F219" s="40" t="str">
        <f>IF(AND(E219&lt;0.005,E218&gt;=0.005),A219,"")</f>
        <v/>
      </c>
      <c r="G219" s="41">
        <f>J218*(1+H$4/12)</f>
        <v>0</v>
      </c>
      <c r="H219" s="41">
        <f>MAX(0,G219-I$4)</f>
        <v>0</v>
      </c>
      <c r="I219" s="41">
        <f>H219</f>
        <v>0</v>
      </c>
      <c r="J219" s="41">
        <f>MAX(0,MIN(H219,I219-$C219))</f>
        <v>0</v>
      </c>
      <c r="K219" s="41">
        <f>N218*(1+L$4/12)</f>
        <v>0</v>
      </c>
      <c r="L219" s="41">
        <f>MAX(0,K219-M$4)</f>
        <v>0</v>
      </c>
      <c r="M219" s="41">
        <f>I219+L219</f>
        <v>0</v>
      </c>
      <c r="N219" s="41">
        <f>MAX(0,MIN(L219,M219-$C219))</f>
        <v>0</v>
      </c>
      <c r="O219" s="41">
        <f>R218*(1+P$4/12)</f>
        <v>0</v>
      </c>
      <c r="P219" s="41">
        <f>MAX(0,O219-Q$4)</f>
        <v>0</v>
      </c>
      <c r="Q219" s="41">
        <f>M219+P219</f>
        <v>0</v>
      </c>
      <c r="R219" s="41">
        <f>MAX(0,MIN(P219,Q219-$C219))</f>
        <v>0</v>
      </c>
      <c r="S219" s="41">
        <f>V218*(1+T$4/12)</f>
        <v>0</v>
      </c>
      <c r="T219" s="41">
        <f>MAX(0,S219-U$4)</f>
        <v>0</v>
      </c>
      <c r="U219" s="41">
        <f>Q219+T219</f>
        <v>0</v>
      </c>
      <c r="V219" s="41">
        <f>MAX(0,MIN(T219,U219-$C219))</f>
        <v>0</v>
      </c>
      <c r="W219" s="41">
        <f>Z218*(1+X$4/12)</f>
        <v>0</v>
      </c>
      <c r="X219" s="41">
        <f>MAX(0,W219-Y$4)</f>
        <v>0</v>
      </c>
      <c r="Y219" s="41">
        <f>U219+X219</f>
        <v>0</v>
      </c>
      <c r="Z219" s="41">
        <f>MAX(0,MIN(X219,Y219-$C219))</f>
        <v>0</v>
      </c>
      <c r="AA219" s="41">
        <f>AD218*(1+AB$4/12)</f>
        <v>0</v>
      </c>
      <c r="AB219" s="41">
        <f>MAX(0,AA219-AC$4)</f>
        <v>0</v>
      </c>
      <c r="AC219" s="41">
        <f>Y219+AB219</f>
        <v>0</v>
      </c>
      <c r="AD219" s="41">
        <f>MAX(0,MIN(AB219,AC219-$C219))</f>
        <v>0</v>
      </c>
      <c r="AE219" s="41">
        <f>AH218*(1+AF$4/12)</f>
        <v>0</v>
      </c>
      <c r="AF219" s="41">
        <f>MAX(0,AE219-AG$4)</f>
        <v>0</v>
      </c>
      <c r="AG219" s="41">
        <f>AC219+AF219</f>
        <v>0</v>
      </c>
      <c r="AH219" s="41">
        <f>MAX(0,MIN(AF219,AG219-$C219))</f>
        <v>0</v>
      </c>
      <c r="AI219" s="41">
        <f>AL218*(1+AJ$4/12)</f>
        <v>0</v>
      </c>
      <c r="AJ219" s="41">
        <f>MAX(0,AI219-AK$4)</f>
        <v>0</v>
      </c>
      <c r="AK219" s="41">
        <f>AG219+AJ219</f>
        <v>0</v>
      </c>
      <c r="AL219" s="41">
        <f>MAX(0,MIN(AJ219,AK219-$C219))</f>
        <v>0</v>
      </c>
      <c r="AM219" s="41">
        <f>AP218*(1+AN$4/12)</f>
        <v>0</v>
      </c>
      <c r="AN219" s="41">
        <f>MAX(0,AM219-AO$4)</f>
        <v>0</v>
      </c>
      <c r="AO219" s="41">
        <f>AK219+AN219</f>
        <v>0</v>
      </c>
      <c r="AP219" s="41">
        <f>MAX(0,MIN(AN219,AO219-$C219))</f>
        <v>0</v>
      </c>
      <c r="AQ219" s="41">
        <f>AT218*(1+AR$4/12)</f>
        <v>0</v>
      </c>
      <c r="AR219" s="41">
        <f>MAX(0,AQ219-AS$4)</f>
        <v>0</v>
      </c>
      <c r="AS219" s="41">
        <f>AO219+AR219</f>
        <v>0</v>
      </c>
      <c r="AT219" s="41">
        <f>MAX(0,MIN(AR219,AS219-$C219))</f>
        <v>0</v>
      </c>
    </row>
    <row r="220">
      <c r="A220" s="40" t="n">
        <v>214</v>
      </c>
      <c r="B220" s="40" t="str">
        <f>CHOOSE(MONTH(EDATE('4 Дългове'!$D$20,A220-1)),"януари","февруари","март","април","май","юни","юли","август","септември","октомври","ноември","декември")&amp;" "&amp;YEAR(EDATE('4 Дългове'!$D$20,A220-1))&amp;" г."</f>
        <v>август 2044 г.</v>
      </c>
      <c r="C220" s="41">
        <f>$C$4-(G220+K220+O220+S220+W220+AA220+AE220+AI220+AM220+AQ220)+(H220+L220+P220+T220+X220+AB220+AF220+AJ220+AN220+AR220)</f>
        <v>470</v>
      </c>
      <c r="D220" s="41">
        <f>(G220+K220+O220+S220+W220+AA220+AE220+AI220+AM220+AQ220)-(J219+N219+R219+V219+Z219+AD219+AH219+AL219+AP219+AT219)</f>
        <v>0</v>
      </c>
      <c r="E220" s="41">
        <f>J220+N220+R220+V220+Z220+AD220+AH220+AL220+AP220+AT220</f>
        <v>0</v>
      </c>
      <c r="F220" s="40" t="str">
        <f>IF(AND(E220&lt;0.005,E219&gt;=0.005),A220,"")</f>
        <v/>
      </c>
      <c r="G220" s="41">
        <f>J219*(1+H$4/12)</f>
        <v>0</v>
      </c>
      <c r="H220" s="41">
        <f>MAX(0,G220-I$4)</f>
        <v>0</v>
      </c>
      <c r="I220" s="41">
        <f>H220</f>
        <v>0</v>
      </c>
      <c r="J220" s="41">
        <f>MAX(0,MIN(H220,I220-$C220))</f>
        <v>0</v>
      </c>
      <c r="K220" s="41">
        <f>N219*(1+L$4/12)</f>
        <v>0</v>
      </c>
      <c r="L220" s="41">
        <f>MAX(0,K220-M$4)</f>
        <v>0</v>
      </c>
      <c r="M220" s="41">
        <f>I220+L220</f>
        <v>0</v>
      </c>
      <c r="N220" s="41">
        <f>MAX(0,MIN(L220,M220-$C220))</f>
        <v>0</v>
      </c>
      <c r="O220" s="41">
        <f>R219*(1+P$4/12)</f>
        <v>0</v>
      </c>
      <c r="P220" s="41">
        <f>MAX(0,O220-Q$4)</f>
        <v>0</v>
      </c>
      <c r="Q220" s="41">
        <f>M220+P220</f>
        <v>0</v>
      </c>
      <c r="R220" s="41">
        <f>MAX(0,MIN(P220,Q220-$C220))</f>
        <v>0</v>
      </c>
      <c r="S220" s="41">
        <f>V219*(1+T$4/12)</f>
        <v>0</v>
      </c>
      <c r="T220" s="41">
        <f>MAX(0,S220-U$4)</f>
        <v>0</v>
      </c>
      <c r="U220" s="41">
        <f>Q220+T220</f>
        <v>0</v>
      </c>
      <c r="V220" s="41">
        <f>MAX(0,MIN(T220,U220-$C220))</f>
        <v>0</v>
      </c>
      <c r="W220" s="41">
        <f>Z219*(1+X$4/12)</f>
        <v>0</v>
      </c>
      <c r="X220" s="41">
        <f>MAX(0,W220-Y$4)</f>
        <v>0</v>
      </c>
      <c r="Y220" s="41">
        <f>U220+X220</f>
        <v>0</v>
      </c>
      <c r="Z220" s="41">
        <f>MAX(0,MIN(X220,Y220-$C220))</f>
        <v>0</v>
      </c>
      <c r="AA220" s="41">
        <f>AD219*(1+AB$4/12)</f>
        <v>0</v>
      </c>
      <c r="AB220" s="41">
        <f>MAX(0,AA220-AC$4)</f>
        <v>0</v>
      </c>
      <c r="AC220" s="41">
        <f>Y220+AB220</f>
        <v>0</v>
      </c>
      <c r="AD220" s="41">
        <f>MAX(0,MIN(AB220,AC220-$C220))</f>
        <v>0</v>
      </c>
      <c r="AE220" s="41">
        <f>AH219*(1+AF$4/12)</f>
        <v>0</v>
      </c>
      <c r="AF220" s="41">
        <f>MAX(0,AE220-AG$4)</f>
        <v>0</v>
      </c>
      <c r="AG220" s="41">
        <f>AC220+AF220</f>
        <v>0</v>
      </c>
      <c r="AH220" s="41">
        <f>MAX(0,MIN(AF220,AG220-$C220))</f>
        <v>0</v>
      </c>
      <c r="AI220" s="41">
        <f>AL219*(1+AJ$4/12)</f>
        <v>0</v>
      </c>
      <c r="AJ220" s="41">
        <f>MAX(0,AI220-AK$4)</f>
        <v>0</v>
      </c>
      <c r="AK220" s="41">
        <f>AG220+AJ220</f>
        <v>0</v>
      </c>
      <c r="AL220" s="41">
        <f>MAX(0,MIN(AJ220,AK220-$C220))</f>
        <v>0</v>
      </c>
      <c r="AM220" s="41">
        <f>AP219*(1+AN$4/12)</f>
        <v>0</v>
      </c>
      <c r="AN220" s="41">
        <f>MAX(0,AM220-AO$4)</f>
        <v>0</v>
      </c>
      <c r="AO220" s="41">
        <f>AK220+AN220</f>
        <v>0</v>
      </c>
      <c r="AP220" s="41">
        <f>MAX(0,MIN(AN220,AO220-$C220))</f>
        <v>0</v>
      </c>
      <c r="AQ220" s="41">
        <f>AT219*(1+AR$4/12)</f>
        <v>0</v>
      </c>
      <c r="AR220" s="41">
        <f>MAX(0,AQ220-AS$4)</f>
        <v>0</v>
      </c>
      <c r="AS220" s="41">
        <f>AO220+AR220</f>
        <v>0</v>
      </c>
      <c r="AT220" s="41">
        <f>MAX(0,MIN(AR220,AS220-$C220))</f>
        <v>0</v>
      </c>
    </row>
    <row r="221">
      <c r="A221" s="40" t="n">
        <v>215</v>
      </c>
      <c r="B221" s="40" t="str">
        <f>CHOOSE(MONTH(EDATE('4 Дългове'!$D$20,A221-1)),"януари","февруари","март","април","май","юни","юли","август","септември","октомври","ноември","декември")&amp;" "&amp;YEAR(EDATE('4 Дългове'!$D$20,A221-1))&amp;" г."</f>
        <v>септември 2044 г.</v>
      </c>
      <c r="C221" s="41">
        <f>$C$4-(G221+K221+O221+S221+W221+AA221+AE221+AI221+AM221+AQ221)+(H221+L221+P221+T221+X221+AB221+AF221+AJ221+AN221+AR221)</f>
        <v>470</v>
      </c>
      <c r="D221" s="41">
        <f>(G221+K221+O221+S221+W221+AA221+AE221+AI221+AM221+AQ221)-(J220+N220+R220+V220+Z220+AD220+AH220+AL220+AP220+AT220)</f>
        <v>0</v>
      </c>
      <c r="E221" s="41">
        <f>J221+N221+R221+V221+Z221+AD221+AH221+AL221+AP221+AT221</f>
        <v>0</v>
      </c>
      <c r="F221" s="40" t="str">
        <f>IF(AND(E221&lt;0.005,E220&gt;=0.005),A221,"")</f>
        <v/>
      </c>
      <c r="G221" s="41">
        <f>J220*(1+H$4/12)</f>
        <v>0</v>
      </c>
      <c r="H221" s="41">
        <f>MAX(0,G221-I$4)</f>
        <v>0</v>
      </c>
      <c r="I221" s="41">
        <f>H221</f>
        <v>0</v>
      </c>
      <c r="J221" s="41">
        <f>MAX(0,MIN(H221,I221-$C221))</f>
        <v>0</v>
      </c>
      <c r="K221" s="41">
        <f>N220*(1+L$4/12)</f>
        <v>0</v>
      </c>
      <c r="L221" s="41">
        <f>MAX(0,K221-M$4)</f>
        <v>0</v>
      </c>
      <c r="M221" s="41">
        <f>I221+L221</f>
        <v>0</v>
      </c>
      <c r="N221" s="41">
        <f>MAX(0,MIN(L221,M221-$C221))</f>
        <v>0</v>
      </c>
      <c r="O221" s="41">
        <f>R220*(1+P$4/12)</f>
        <v>0</v>
      </c>
      <c r="P221" s="41">
        <f>MAX(0,O221-Q$4)</f>
        <v>0</v>
      </c>
      <c r="Q221" s="41">
        <f>M221+P221</f>
        <v>0</v>
      </c>
      <c r="R221" s="41">
        <f>MAX(0,MIN(P221,Q221-$C221))</f>
        <v>0</v>
      </c>
      <c r="S221" s="41">
        <f>V220*(1+T$4/12)</f>
        <v>0</v>
      </c>
      <c r="T221" s="41">
        <f>MAX(0,S221-U$4)</f>
        <v>0</v>
      </c>
      <c r="U221" s="41">
        <f>Q221+T221</f>
        <v>0</v>
      </c>
      <c r="V221" s="41">
        <f>MAX(0,MIN(T221,U221-$C221))</f>
        <v>0</v>
      </c>
      <c r="W221" s="41">
        <f>Z220*(1+X$4/12)</f>
        <v>0</v>
      </c>
      <c r="X221" s="41">
        <f>MAX(0,W221-Y$4)</f>
        <v>0</v>
      </c>
      <c r="Y221" s="41">
        <f>U221+X221</f>
        <v>0</v>
      </c>
      <c r="Z221" s="41">
        <f>MAX(0,MIN(X221,Y221-$C221))</f>
        <v>0</v>
      </c>
      <c r="AA221" s="41">
        <f>AD220*(1+AB$4/12)</f>
        <v>0</v>
      </c>
      <c r="AB221" s="41">
        <f>MAX(0,AA221-AC$4)</f>
        <v>0</v>
      </c>
      <c r="AC221" s="41">
        <f>Y221+AB221</f>
        <v>0</v>
      </c>
      <c r="AD221" s="41">
        <f>MAX(0,MIN(AB221,AC221-$C221))</f>
        <v>0</v>
      </c>
      <c r="AE221" s="41">
        <f>AH220*(1+AF$4/12)</f>
        <v>0</v>
      </c>
      <c r="AF221" s="41">
        <f>MAX(0,AE221-AG$4)</f>
        <v>0</v>
      </c>
      <c r="AG221" s="41">
        <f>AC221+AF221</f>
        <v>0</v>
      </c>
      <c r="AH221" s="41">
        <f>MAX(0,MIN(AF221,AG221-$C221))</f>
        <v>0</v>
      </c>
      <c r="AI221" s="41">
        <f>AL220*(1+AJ$4/12)</f>
        <v>0</v>
      </c>
      <c r="AJ221" s="41">
        <f>MAX(0,AI221-AK$4)</f>
        <v>0</v>
      </c>
      <c r="AK221" s="41">
        <f>AG221+AJ221</f>
        <v>0</v>
      </c>
      <c r="AL221" s="41">
        <f>MAX(0,MIN(AJ221,AK221-$C221))</f>
        <v>0</v>
      </c>
      <c r="AM221" s="41">
        <f>AP220*(1+AN$4/12)</f>
        <v>0</v>
      </c>
      <c r="AN221" s="41">
        <f>MAX(0,AM221-AO$4)</f>
        <v>0</v>
      </c>
      <c r="AO221" s="41">
        <f>AK221+AN221</f>
        <v>0</v>
      </c>
      <c r="AP221" s="41">
        <f>MAX(0,MIN(AN221,AO221-$C221))</f>
        <v>0</v>
      </c>
      <c r="AQ221" s="41">
        <f>AT220*(1+AR$4/12)</f>
        <v>0</v>
      </c>
      <c r="AR221" s="41">
        <f>MAX(0,AQ221-AS$4)</f>
        <v>0</v>
      </c>
      <c r="AS221" s="41">
        <f>AO221+AR221</f>
        <v>0</v>
      </c>
      <c r="AT221" s="41">
        <f>MAX(0,MIN(AR221,AS221-$C221))</f>
        <v>0</v>
      </c>
    </row>
    <row r="222">
      <c r="A222" s="40" t="n">
        <v>216</v>
      </c>
      <c r="B222" s="40" t="str">
        <f>CHOOSE(MONTH(EDATE('4 Дългове'!$D$20,A222-1)),"януари","февруари","март","април","май","юни","юли","август","септември","октомври","ноември","декември")&amp;" "&amp;YEAR(EDATE('4 Дългове'!$D$20,A222-1))&amp;" г."</f>
        <v>октомври 2044 г.</v>
      </c>
      <c r="C222" s="41">
        <f>$C$4-(G222+K222+O222+S222+W222+AA222+AE222+AI222+AM222+AQ222)+(H222+L222+P222+T222+X222+AB222+AF222+AJ222+AN222+AR222)</f>
        <v>470</v>
      </c>
      <c r="D222" s="41">
        <f>(G222+K222+O222+S222+W222+AA222+AE222+AI222+AM222+AQ222)-(J221+N221+R221+V221+Z221+AD221+AH221+AL221+AP221+AT221)</f>
        <v>0</v>
      </c>
      <c r="E222" s="41">
        <f>J222+N222+R222+V222+Z222+AD222+AH222+AL222+AP222+AT222</f>
        <v>0</v>
      </c>
      <c r="F222" s="40" t="str">
        <f>IF(AND(E222&lt;0.005,E221&gt;=0.005),A222,"")</f>
        <v/>
      </c>
      <c r="G222" s="41">
        <f>J221*(1+H$4/12)</f>
        <v>0</v>
      </c>
      <c r="H222" s="41">
        <f>MAX(0,G222-I$4)</f>
        <v>0</v>
      </c>
      <c r="I222" s="41">
        <f>H222</f>
        <v>0</v>
      </c>
      <c r="J222" s="41">
        <f>MAX(0,MIN(H222,I222-$C222))</f>
        <v>0</v>
      </c>
      <c r="K222" s="41">
        <f>N221*(1+L$4/12)</f>
        <v>0</v>
      </c>
      <c r="L222" s="41">
        <f>MAX(0,K222-M$4)</f>
        <v>0</v>
      </c>
      <c r="M222" s="41">
        <f>I222+L222</f>
        <v>0</v>
      </c>
      <c r="N222" s="41">
        <f>MAX(0,MIN(L222,M222-$C222))</f>
        <v>0</v>
      </c>
      <c r="O222" s="41">
        <f>R221*(1+P$4/12)</f>
        <v>0</v>
      </c>
      <c r="P222" s="41">
        <f>MAX(0,O222-Q$4)</f>
        <v>0</v>
      </c>
      <c r="Q222" s="41">
        <f>M222+P222</f>
        <v>0</v>
      </c>
      <c r="R222" s="41">
        <f>MAX(0,MIN(P222,Q222-$C222))</f>
        <v>0</v>
      </c>
      <c r="S222" s="41">
        <f>V221*(1+T$4/12)</f>
        <v>0</v>
      </c>
      <c r="T222" s="41">
        <f>MAX(0,S222-U$4)</f>
        <v>0</v>
      </c>
      <c r="U222" s="41">
        <f>Q222+T222</f>
        <v>0</v>
      </c>
      <c r="V222" s="41">
        <f>MAX(0,MIN(T222,U222-$C222))</f>
        <v>0</v>
      </c>
      <c r="W222" s="41">
        <f>Z221*(1+X$4/12)</f>
        <v>0</v>
      </c>
      <c r="X222" s="41">
        <f>MAX(0,W222-Y$4)</f>
        <v>0</v>
      </c>
      <c r="Y222" s="41">
        <f>U222+X222</f>
        <v>0</v>
      </c>
      <c r="Z222" s="41">
        <f>MAX(0,MIN(X222,Y222-$C222))</f>
        <v>0</v>
      </c>
      <c r="AA222" s="41">
        <f>AD221*(1+AB$4/12)</f>
        <v>0</v>
      </c>
      <c r="AB222" s="41">
        <f>MAX(0,AA222-AC$4)</f>
        <v>0</v>
      </c>
      <c r="AC222" s="41">
        <f>Y222+AB222</f>
        <v>0</v>
      </c>
      <c r="AD222" s="41">
        <f>MAX(0,MIN(AB222,AC222-$C222))</f>
        <v>0</v>
      </c>
      <c r="AE222" s="41">
        <f>AH221*(1+AF$4/12)</f>
        <v>0</v>
      </c>
      <c r="AF222" s="41">
        <f>MAX(0,AE222-AG$4)</f>
        <v>0</v>
      </c>
      <c r="AG222" s="41">
        <f>AC222+AF222</f>
        <v>0</v>
      </c>
      <c r="AH222" s="41">
        <f>MAX(0,MIN(AF222,AG222-$C222))</f>
        <v>0</v>
      </c>
      <c r="AI222" s="41">
        <f>AL221*(1+AJ$4/12)</f>
        <v>0</v>
      </c>
      <c r="AJ222" s="41">
        <f>MAX(0,AI222-AK$4)</f>
        <v>0</v>
      </c>
      <c r="AK222" s="41">
        <f>AG222+AJ222</f>
        <v>0</v>
      </c>
      <c r="AL222" s="41">
        <f>MAX(0,MIN(AJ222,AK222-$C222))</f>
        <v>0</v>
      </c>
      <c r="AM222" s="41">
        <f>AP221*(1+AN$4/12)</f>
        <v>0</v>
      </c>
      <c r="AN222" s="41">
        <f>MAX(0,AM222-AO$4)</f>
        <v>0</v>
      </c>
      <c r="AO222" s="41">
        <f>AK222+AN222</f>
        <v>0</v>
      </c>
      <c r="AP222" s="41">
        <f>MAX(0,MIN(AN222,AO222-$C222))</f>
        <v>0</v>
      </c>
      <c r="AQ222" s="41">
        <f>AT221*(1+AR$4/12)</f>
        <v>0</v>
      </c>
      <c r="AR222" s="41">
        <f>MAX(0,AQ222-AS$4)</f>
        <v>0</v>
      </c>
      <c r="AS222" s="41">
        <f>AO222+AR222</f>
        <v>0</v>
      </c>
      <c r="AT222" s="41">
        <f>MAX(0,MIN(AR222,AS222-$C222))</f>
        <v>0</v>
      </c>
    </row>
    <row r="223">
      <c r="A223" s="40" t="n">
        <v>217</v>
      </c>
      <c r="B223" s="40" t="str">
        <f>CHOOSE(MONTH(EDATE('4 Дългове'!$D$20,A223-1)),"януари","февруари","март","април","май","юни","юли","август","септември","октомври","ноември","декември")&amp;" "&amp;YEAR(EDATE('4 Дългове'!$D$20,A223-1))&amp;" г."</f>
        <v>ноември 2044 г.</v>
      </c>
      <c r="C223" s="41">
        <f>$C$4-(G223+K223+O223+S223+W223+AA223+AE223+AI223+AM223+AQ223)+(H223+L223+P223+T223+X223+AB223+AF223+AJ223+AN223+AR223)</f>
        <v>470</v>
      </c>
      <c r="D223" s="41">
        <f>(G223+K223+O223+S223+W223+AA223+AE223+AI223+AM223+AQ223)-(J222+N222+R222+V222+Z222+AD222+AH222+AL222+AP222+AT222)</f>
        <v>0</v>
      </c>
      <c r="E223" s="41">
        <f>J223+N223+R223+V223+Z223+AD223+AH223+AL223+AP223+AT223</f>
        <v>0</v>
      </c>
      <c r="F223" s="40" t="str">
        <f>IF(AND(E223&lt;0.005,E222&gt;=0.005),A223,"")</f>
        <v/>
      </c>
      <c r="G223" s="41">
        <f>J222*(1+H$4/12)</f>
        <v>0</v>
      </c>
      <c r="H223" s="41">
        <f>MAX(0,G223-I$4)</f>
        <v>0</v>
      </c>
      <c r="I223" s="41">
        <f>H223</f>
        <v>0</v>
      </c>
      <c r="J223" s="41">
        <f>MAX(0,MIN(H223,I223-$C223))</f>
        <v>0</v>
      </c>
      <c r="K223" s="41">
        <f>N222*(1+L$4/12)</f>
        <v>0</v>
      </c>
      <c r="L223" s="41">
        <f>MAX(0,K223-M$4)</f>
        <v>0</v>
      </c>
      <c r="M223" s="41">
        <f>I223+L223</f>
        <v>0</v>
      </c>
      <c r="N223" s="41">
        <f>MAX(0,MIN(L223,M223-$C223))</f>
        <v>0</v>
      </c>
      <c r="O223" s="41">
        <f>R222*(1+P$4/12)</f>
        <v>0</v>
      </c>
      <c r="P223" s="41">
        <f>MAX(0,O223-Q$4)</f>
        <v>0</v>
      </c>
      <c r="Q223" s="41">
        <f>M223+P223</f>
        <v>0</v>
      </c>
      <c r="R223" s="41">
        <f>MAX(0,MIN(P223,Q223-$C223))</f>
        <v>0</v>
      </c>
      <c r="S223" s="41">
        <f>V222*(1+T$4/12)</f>
        <v>0</v>
      </c>
      <c r="T223" s="41">
        <f>MAX(0,S223-U$4)</f>
        <v>0</v>
      </c>
      <c r="U223" s="41">
        <f>Q223+T223</f>
        <v>0</v>
      </c>
      <c r="V223" s="41">
        <f>MAX(0,MIN(T223,U223-$C223))</f>
        <v>0</v>
      </c>
      <c r="W223" s="41">
        <f>Z222*(1+X$4/12)</f>
        <v>0</v>
      </c>
      <c r="X223" s="41">
        <f>MAX(0,W223-Y$4)</f>
        <v>0</v>
      </c>
      <c r="Y223" s="41">
        <f>U223+X223</f>
        <v>0</v>
      </c>
      <c r="Z223" s="41">
        <f>MAX(0,MIN(X223,Y223-$C223))</f>
        <v>0</v>
      </c>
      <c r="AA223" s="41">
        <f>AD222*(1+AB$4/12)</f>
        <v>0</v>
      </c>
      <c r="AB223" s="41">
        <f>MAX(0,AA223-AC$4)</f>
        <v>0</v>
      </c>
      <c r="AC223" s="41">
        <f>Y223+AB223</f>
        <v>0</v>
      </c>
      <c r="AD223" s="41">
        <f>MAX(0,MIN(AB223,AC223-$C223))</f>
        <v>0</v>
      </c>
      <c r="AE223" s="41">
        <f>AH222*(1+AF$4/12)</f>
        <v>0</v>
      </c>
      <c r="AF223" s="41">
        <f>MAX(0,AE223-AG$4)</f>
        <v>0</v>
      </c>
      <c r="AG223" s="41">
        <f>AC223+AF223</f>
        <v>0</v>
      </c>
      <c r="AH223" s="41">
        <f>MAX(0,MIN(AF223,AG223-$C223))</f>
        <v>0</v>
      </c>
      <c r="AI223" s="41">
        <f>AL222*(1+AJ$4/12)</f>
        <v>0</v>
      </c>
      <c r="AJ223" s="41">
        <f>MAX(0,AI223-AK$4)</f>
        <v>0</v>
      </c>
      <c r="AK223" s="41">
        <f>AG223+AJ223</f>
        <v>0</v>
      </c>
      <c r="AL223" s="41">
        <f>MAX(0,MIN(AJ223,AK223-$C223))</f>
        <v>0</v>
      </c>
      <c r="AM223" s="41">
        <f>AP222*(1+AN$4/12)</f>
        <v>0</v>
      </c>
      <c r="AN223" s="41">
        <f>MAX(0,AM223-AO$4)</f>
        <v>0</v>
      </c>
      <c r="AO223" s="41">
        <f>AK223+AN223</f>
        <v>0</v>
      </c>
      <c r="AP223" s="41">
        <f>MAX(0,MIN(AN223,AO223-$C223))</f>
        <v>0</v>
      </c>
      <c r="AQ223" s="41">
        <f>AT222*(1+AR$4/12)</f>
        <v>0</v>
      </c>
      <c r="AR223" s="41">
        <f>MAX(0,AQ223-AS$4)</f>
        <v>0</v>
      </c>
      <c r="AS223" s="41">
        <f>AO223+AR223</f>
        <v>0</v>
      </c>
      <c r="AT223" s="41">
        <f>MAX(0,MIN(AR223,AS223-$C223))</f>
        <v>0</v>
      </c>
    </row>
    <row r="224">
      <c r="A224" s="40" t="n">
        <v>218</v>
      </c>
      <c r="B224" s="40" t="str">
        <f>CHOOSE(MONTH(EDATE('4 Дългове'!$D$20,A224-1)),"януари","февруари","март","април","май","юни","юли","август","септември","октомври","ноември","декември")&amp;" "&amp;YEAR(EDATE('4 Дългове'!$D$20,A224-1))&amp;" г."</f>
        <v>декември 2044 г.</v>
      </c>
      <c r="C224" s="41">
        <f>$C$4-(G224+K224+O224+S224+W224+AA224+AE224+AI224+AM224+AQ224)+(H224+L224+P224+T224+X224+AB224+AF224+AJ224+AN224+AR224)</f>
        <v>470</v>
      </c>
      <c r="D224" s="41">
        <f>(G224+K224+O224+S224+W224+AA224+AE224+AI224+AM224+AQ224)-(J223+N223+R223+V223+Z223+AD223+AH223+AL223+AP223+AT223)</f>
        <v>0</v>
      </c>
      <c r="E224" s="41">
        <f>J224+N224+R224+V224+Z224+AD224+AH224+AL224+AP224+AT224</f>
        <v>0</v>
      </c>
      <c r="F224" s="40" t="str">
        <f>IF(AND(E224&lt;0.005,E223&gt;=0.005),A224,"")</f>
        <v/>
      </c>
      <c r="G224" s="41">
        <f>J223*(1+H$4/12)</f>
        <v>0</v>
      </c>
      <c r="H224" s="41">
        <f>MAX(0,G224-I$4)</f>
        <v>0</v>
      </c>
      <c r="I224" s="41">
        <f>H224</f>
        <v>0</v>
      </c>
      <c r="J224" s="41">
        <f>MAX(0,MIN(H224,I224-$C224))</f>
        <v>0</v>
      </c>
      <c r="K224" s="41">
        <f>N223*(1+L$4/12)</f>
        <v>0</v>
      </c>
      <c r="L224" s="41">
        <f>MAX(0,K224-M$4)</f>
        <v>0</v>
      </c>
      <c r="M224" s="41">
        <f>I224+L224</f>
        <v>0</v>
      </c>
      <c r="N224" s="41">
        <f>MAX(0,MIN(L224,M224-$C224))</f>
        <v>0</v>
      </c>
      <c r="O224" s="41">
        <f>R223*(1+P$4/12)</f>
        <v>0</v>
      </c>
      <c r="P224" s="41">
        <f>MAX(0,O224-Q$4)</f>
        <v>0</v>
      </c>
      <c r="Q224" s="41">
        <f>M224+P224</f>
        <v>0</v>
      </c>
      <c r="R224" s="41">
        <f>MAX(0,MIN(P224,Q224-$C224))</f>
        <v>0</v>
      </c>
      <c r="S224" s="41">
        <f>V223*(1+T$4/12)</f>
        <v>0</v>
      </c>
      <c r="T224" s="41">
        <f>MAX(0,S224-U$4)</f>
        <v>0</v>
      </c>
      <c r="U224" s="41">
        <f>Q224+T224</f>
        <v>0</v>
      </c>
      <c r="V224" s="41">
        <f>MAX(0,MIN(T224,U224-$C224))</f>
        <v>0</v>
      </c>
      <c r="W224" s="41">
        <f>Z223*(1+X$4/12)</f>
        <v>0</v>
      </c>
      <c r="X224" s="41">
        <f>MAX(0,W224-Y$4)</f>
        <v>0</v>
      </c>
      <c r="Y224" s="41">
        <f>U224+X224</f>
        <v>0</v>
      </c>
      <c r="Z224" s="41">
        <f>MAX(0,MIN(X224,Y224-$C224))</f>
        <v>0</v>
      </c>
      <c r="AA224" s="41">
        <f>AD223*(1+AB$4/12)</f>
        <v>0</v>
      </c>
      <c r="AB224" s="41">
        <f>MAX(0,AA224-AC$4)</f>
        <v>0</v>
      </c>
      <c r="AC224" s="41">
        <f>Y224+AB224</f>
        <v>0</v>
      </c>
      <c r="AD224" s="41">
        <f>MAX(0,MIN(AB224,AC224-$C224))</f>
        <v>0</v>
      </c>
      <c r="AE224" s="41">
        <f>AH223*(1+AF$4/12)</f>
        <v>0</v>
      </c>
      <c r="AF224" s="41">
        <f>MAX(0,AE224-AG$4)</f>
        <v>0</v>
      </c>
      <c r="AG224" s="41">
        <f>AC224+AF224</f>
        <v>0</v>
      </c>
      <c r="AH224" s="41">
        <f>MAX(0,MIN(AF224,AG224-$C224))</f>
        <v>0</v>
      </c>
      <c r="AI224" s="41">
        <f>AL223*(1+AJ$4/12)</f>
        <v>0</v>
      </c>
      <c r="AJ224" s="41">
        <f>MAX(0,AI224-AK$4)</f>
        <v>0</v>
      </c>
      <c r="AK224" s="41">
        <f>AG224+AJ224</f>
        <v>0</v>
      </c>
      <c r="AL224" s="41">
        <f>MAX(0,MIN(AJ224,AK224-$C224))</f>
        <v>0</v>
      </c>
      <c r="AM224" s="41">
        <f>AP223*(1+AN$4/12)</f>
        <v>0</v>
      </c>
      <c r="AN224" s="41">
        <f>MAX(0,AM224-AO$4)</f>
        <v>0</v>
      </c>
      <c r="AO224" s="41">
        <f>AK224+AN224</f>
        <v>0</v>
      </c>
      <c r="AP224" s="41">
        <f>MAX(0,MIN(AN224,AO224-$C224))</f>
        <v>0</v>
      </c>
      <c r="AQ224" s="41">
        <f>AT223*(1+AR$4/12)</f>
        <v>0</v>
      </c>
      <c r="AR224" s="41">
        <f>MAX(0,AQ224-AS$4)</f>
        <v>0</v>
      </c>
      <c r="AS224" s="41">
        <f>AO224+AR224</f>
        <v>0</v>
      </c>
      <c r="AT224" s="41">
        <f>MAX(0,MIN(AR224,AS224-$C224))</f>
        <v>0</v>
      </c>
    </row>
    <row r="225">
      <c r="A225" s="40" t="n">
        <v>219</v>
      </c>
      <c r="B225" s="40" t="str">
        <f>CHOOSE(MONTH(EDATE('4 Дългове'!$D$20,A225-1)),"януари","февруари","март","април","май","юни","юли","август","септември","октомври","ноември","декември")&amp;" "&amp;YEAR(EDATE('4 Дългове'!$D$20,A225-1))&amp;" г."</f>
        <v>януари 2045 г.</v>
      </c>
      <c r="C225" s="41">
        <f>$C$4-(G225+K225+O225+S225+W225+AA225+AE225+AI225+AM225+AQ225)+(H225+L225+P225+T225+X225+AB225+AF225+AJ225+AN225+AR225)</f>
        <v>470</v>
      </c>
      <c r="D225" s="41">
        <f>(G225+K225+O225+S225+W225+AA225+AE225+AI225+AM225+AQ225)-(J224+N224+R224+V224+Z224+AD224+AH224+AL224+AP224+AT224)</f>
        <v>0</v>
      </c>
      <c r="E225" s="41">
        <f>J225+N225+R225+V225+Z225+AD225+AH225+AL225+AP225+AT225</f>
        <v>0</v>
      </c>
      <c r="F225" s="40" t="str">
        <f>IF(AND(E225&lt;0.005,E224&gt;=0.005),A225,"")</f>
        <v/>
      </c>
      <c r="G225" s="41">
        <f>J224*(1+H$4/12)</f>
        <v>0</v>
      </c>
      <c r="H225" s="41">
        <f>MAX(0,G225-I$4)</f>
        <v>0</v>
      </c>
      <c r="I225" s="41">
        <f>H225</f>
        <v>0</v>
      </c>
      <c r="J225" s="41">
        <f>MAX(0,MIN(H225,I225-$C225))</f>
        <v>0</v>
      </c>
      <c r="K225" s="41">
        <f>N224*(1+L$4/12)</f>
        <v>0</v>
      </c>
      <c r="L225" s="41">
        <f>MAX(0,K225-M$4)</f>
        <v>0</v>
      </c>
      <c r="M225" s="41">
        <f>I225+L225</f>
        <v>0</v>
      </c>
      <c r="N225" s="41">
        <f>MAX(0,MIN(L225,M225-$C225))</f>
        <v>0</v>
      </c>
      <c r="O225" s="41">
        <f>R224*(1+P$4/12)</f>
        <v>0</v>
      </c>
      <c r="P225" s="41">
        <f>MAX(0,O225-Q$4)</f>
        <v>0</v>
      </c>
      <c r="Q225" s="41">
        <f>M225+P225</f>
        <v>0</v>
      </c>
      <c r="R225" s="41">
        <f>MAX(0,MIN(P225,Q225-$C225))</f>
        <v>0</v>
      </c>
      <c r="S225" s="41">
        <f>V224*(1+T$4/12)</f>
        <v>0</v>
      </c>
      <c r="T225" s="41">
        <f>MAX(0,S225-U$4)</f>
        <v>0</v>
      </c>
      <c r="U225" s="41">
        <f>Q225+T225</f>
        <v>0</v>
      </c>
      <c r="V225" s="41">
        <f>MAX(0,MIN(T225,U225-$C225))</f>
        <v>0</v>
      </c>
      <c r="W225" s="41">
        <f>Z224*(1+X$4/12)</f>
        <v>0</v>
      </c>
      <c r="X225" s="41">
        <f>MAX(0,W225-Y$4)</f>
        <v>0</v>
      </c>
      <c r="Y225" s="41">
        <f>U225+X225</f>
        <v>0</v>
      </c>
      <c r="Z225" s="41">
        <f>MAX(0,MIN(X225,Y225-$C225))</f>
        <v>0</v>
      </c>
      <c r="AA225" s="41">
        <f>AD224*(1+AB$4/12)</f>
        <v>0</v>
      </c>
      <c r="AB225" s="41">
        <f>MAX(0,AA225-AC$4)</f>
        <v>0</v>
      </c>
      <c r="AC225" s="41">
        <f>Y225+AB225</f>
        <v>0</v>
      </c>
      <c r="AD225" s="41">
        <f>MAX(0,MIN(AB225,AC225-$C225))</f>
        <v>0</v>
      </c>
      <c r="AE225" s="41">
        <f>AH224*(1+AF$4/12)</f>
        <v>0</v>
      </c>
      <c r="AF225" s="41">
        <f>MAX(0,AE225-AG$4)</f>
        <v>0</v>
      </c>
      <c r="AG225" s="41">
        <f>AC225+AF225</f>
        <v>0</v>
      </c>
      <c r="AH225" s="41">
        <f>MAX(0,MIN(AF225,AG225-$C225))</f>
        <v>0</v>
      </c>
      <c r="AI225" s="41">
        <f>AL224*(1+AJ$4/12)</f>
        <v>0</v>
      </c>
      <c r="AJ225" s="41">
        <f>MAX(0,AI225-AK$4)</f>
        <v>0</v>
      </c>
      <c r="AK225" s="41">
        <f>AG225+AJ225</f>
        <v>0</v>
      </c>
      <c r="AL225" s="41">
        <f>MAX(0,MIN(AJ225,AK225-$C225))</f>
        <v>0</v>
      </c>
      <c r="AM225" s="41">
        <f>AP224*(1+AN$4/12)</f>
        <v>0</v>
      </c>
      <c r="AN225" s="41">
        <f>MAX(0,AM225-AO$4)</f>
        <v>0</v>
      </c>
      <c r="AO225" s="41">
        <f>AK225+AN225</f>
        <v>0</v>
      </c>
      <c r="AP225" s="41">
        <f>MAX(0,MIN(AN225,AO225-$C225))</f>
        <v>0</v>
      </c>
      <c r="AQ225" s="41">
        <f>AT224*(1+AR$4/12)</f>
        <v>0</v>
      </c>
      <c r="AR225" s="41">
        <f>MAX(0,AQ225-AS$4)</f>
        <v>0</v>
      </c>
      <c r="AS225" s="41">
        <f>AO225+AR225</f>
        <v>0</v>
      </c>
      <c r="AT225" s="41">
        <f>MAX(0,MIN(AR225,AS225-$C225))</f>
        <v>0</v>
      </c>
    </row>
    <row r="226">
      <c r="A226" s="40" t="n">
        <v>220</v>
      </c>
      <c r="B226" s="40" t="str">
        <f>CHOOSE(MONTH(EDATE('4 Дългове'!$D$20,A226-1)),"януари","февруари","март","април","май","юни","юли","август","септември","октомври","ноември","декември")&amp;" "&amp;YEAR(EDATE('4 Дългове'!$D$20,A226-1))&amp;" г."</f>
        <v>февруари 2045 г.</v>
      </c>
      <c r="C226" s="41">
        <f>$C$4-(G226+K226+O226+S226+W226+AA226+AE226+AI226+AM226+AQ226)+(H226+L226+P226+T226+X226+AB226+AF226+AJ226+AN226+AR226)</f>
        <v>470</v>
      </c>
      <c r="D226" s="41">
        <f>(G226+K226+O226+S226+W226+AA226+AE226+AI226+AM226+AQ226)-(J225+N225+R225+V225+Z225+AD225+AH225+AL225+AP225+AT225)</f>
        <v>0</v>
      </c>
      <c r="E226" s="41">
        <f>J226+N226+R226+V226+Z226+AD226+AH226+AL226+AP226+AT226</f>
        <v>0</v>
      </c>
      <c r="F226" s="40" t="str">
        <f>IF(AND(E226&lt;0.005,E225&gt;=0.005),A226,"")</f>
        <v/>
      </c>
      <c r="G226" s="41">
        <f>J225*(1+H$4/12)</f>
        <v>0</v>
      </c>
      <c r="H226" s="41">
        <f>MAX(0,G226-I$4)</f>
        <v>0</v>
      </c>
      <c r="I226" s="41">
        <f>H226</f>
        <v>0</v>
      </c>
      <c r="J226" s="41">
        <f>MAX(0,MIN(H226,I226-$C226))</f>
        <v>0</v>
      </c>
      <c r="K226" s="41">
        <f>N225*(1+L$4/12)</f>
        <v>0</v>
      </c>
      <c r="L226" s="41">
        <f>MAX(0,K226-M$4)</f>
        <v>0</v>
      </c>
      <c r="M226" s="41">
        <f>I226+L226</f>
        <v>0</v>
      </c>
      <c r="N226" s="41">
        <f>MAX(0,MIN(L226,M226-$C226))</f>
        <v>0</v>
      </c>
      <c r="O226" s="41">
        <f>R225*(1+P$4/12)</f>
        <v>0</v>
      </c>
      <c r="P226" s="41">
        <f>MAX(0,O226-Q$4)</f>
        <v>0</v>
      </c>
      <c r="Q226" s="41">
        <f>M226+P226</f>
        <v>0</v>
      </c>
      <c r="R226" s="41">
        <f>MAX(0,MIN(P226,Q226-$C226))</f>
        <v>0</v>
      </c>
      <c r="S226" s="41">
        <f>V225*(1+T$4/12)</f>
        <v>0</v>
      </c>
      <c r="T226" s="41">
        <f>MAX(0,S226-U$4)</f>
        <v>0</v>
      </c>
      <c r="U226" s="41">
        <f>Q226+T226</f>
        <v>0</v>
      </c>
      <c r="V226" s="41">
        <f>MAX(0,MIN(T226,U226-$C226))</f>
        <v>0</v>
      </c>
      <c r="W226" s="41">
        <f>Z225*(1+X$4/12)</f>
        <v>0</v>
      </c>
      <c r="X226" s="41">
        <f>MAX(0,W226-Y$4)</f>
        <v>0</v>
      </c>
      <c r="Y226" s="41">
        <f>U226+X226</f>
        <v>0</v>
      </c>
      <c r="Z226" s="41">
        <f>MAX(0,MIN(X226,Y226-$C226))</f>
        <v>0</v>
      </c>
      <c r="AA226" s="41">
        <f>AD225*(1+AB$4/12)</f>
        <v>0</v>
      </c>
      <c r="AB226" s="41">
        <f>MAX(0,AA226-AC$4)</f>
        <v>0</v>
      </c>
      <c r="AC226" s="41">
        <f>Y226+AB226</f>
        <v>0</v>
      </c>
      <c r="AD226" s="41">
        <f>MAX(0,MIN(AB226,AC226-$C226))</f>
        <v>0</v>
      </c>
      <c r="AE226" s="41">
        <f>AH225*(1+AF$4/12)</f>
        <v>0</v>
      </c>
      <c r="AF226" s="41">
        <f>MAX(0,AE226-AG$4)</f>
        <v>0</v>
      </c>
      <c r="AG226" s="41">
        <f>AC226+AF226</f>
        <v>0</v>
      </c>
      <c r="AH226" s="41">
        <f>MAX(0,MIN(AF226,AG226-$C226))</f>
        <v>0</v>
      </c>
      <c r="AI226" s="41">
        <f>AL225*(1+AJ$4/12)</f>
        <v>0</v>
      </c>
      <c r="AJ226" s="41">
        <f>MAX(0,AI226-AK$4)</f>
        <v>0</v>
      </c>
      <c r="AK226" s="41">
        <f>AG226+AJ226</f>
        <v>0</v>
      </c>
      <c r="AL226" s="41">
        <f>MAX(0,MIN(AJ226,AK226-$C226))</f>
        <v>0</v>
      </c>
      <c r="AM226" s="41">
        <f>AP225*(1+AN$4/12)</f>
        <v>0</v>
      </c>
      <c r="AN226" s="41">
        <f>MAX(0,AM226-AO$4)</f>
        <v>0</v>
      </c>
      <c r="AO226" s="41">
        <f>AK226+AN226</f>
        <v>0</v>
      </c>
      <c r="AP226" s="41">
        <f>MAX(0,MIN(AN226,AO226-$C226))</f>
        <v>0</v>
      </c>
      <c r="AQ226" s="41">
        <f>AT225*(1+AR$4/12)</f>
        <v>0</v>
      </c>
      <c r="AR226" s="41">
        <f>MAX(0,AQ226-AS$4)</f>
        <v>0</v>
      </c>
      <c r="AS226" s="41">
        <f>AO226+AR226</f>
        <v>0</v>
      </c>
      <c r="AT226" s="41">
        <f>MAX(0,MIN(AR226,AS226-$C226))</f>
        <v>0</v>
      </c>
    </row>
    <row r="227">
      <c r="A227" s="40" t="n">
        <v>221</v>
      </c>
      <c r="B227" s="40" t="str">
        <f>CHOOSE(MONTH(EDATE('4 Дългове'!$D$20,A227-1)),"януари","февруари","март","април","май","юни","юли","август","септември","октомври","ноември","декември")&amp;" "&amp;YEAR(EDATE('4 Дългове'!$D$20,A227-1))&amp;" г."</f>
        <v>март 2045 г.</v>
      </c>
      <c r="C227" s="41">
        <f>$C$4-(G227+K227+O227+S227+W227+AA227+AE227+AI227+AM227+AQ227)+(H227+L227+P227+T227+X227+AB227+AF227+AJ227+AN227+AR227)</f>
        <v>470</v>
      </c>
      <c r="D227" s="41">
        <f>(G227+K227+O227+S227+W227+AA227+AE227+AI227+AM227+AQ227)-(J226+N226+R226+V226+Z226+AD226+AH226+AL226+AP226+AT226)</f>
        <v>0</v>
      </c>
      <c r="E227" s="41">
        <f>J227+N227+R227+V227+Z227+AD227+AH227+AL227+AP227+AT227</f>
        <v>0</v>
      </c>
      <c r="F227" s="40" t="str">
        <f>IF(AND(E227&lt;0.005,E226&gt;=0.005),A227,"")</f>
        <v/>
      </c>
      <c r="G227" s="41">
        <f>J226*(1+H$4/12)</f>
        <v>0</v>
      </c>
      <c r="H227" s="41">
        <f>MAX(0,G227-I$4)</f>
        <v>0</v>
      </c>
      <c r="I227" s="41">
        <f>H227</f>
        <v>0</v>
      </c>
      <c r="J227" s="41">
        <f>MAX(0,MIN(H227,I227-$C227))</f>
        <v>0</v>
      </c>
      <c r="K227" s="41">
        <f>N226*(1+L$4/12)</f>
        <v>0</v>
      </c>
      <c r="L227" s="41">
        <f>MAX(0,K227-M$4)</f>
        <v>0</v>
      </c>
      <c r="M227" s="41">
        <f>I227+L227</f>
        <v>0</v>
      </c>
      <c r="N227" s="41">
        <f>MAX(0,MIN(L227,M227-$C227))</f>
        <v>0</v>
      </c>
      <c r="O227" s="41">
        <f>R226*(1+P$4/12)</f>
        <v>0</v>
      </c>
      <c r="P227" s="41">
        <f>MAX(0,O227-Q$4)</f>
        <v>0</v>
      </c>
      <c r="Q227" s="41">
        <f>M227+P227</f>
        <v>0</v>
      </c>
      <c r="R227" s="41">
        <f>MAX(0,MIN(P227,Q227-$C227))</f>
        <v>0</v>
      </c>
      <c r="S227" s="41">
        <f>V226*(1+T$4/12)</f>
        <v>0</v>
      </c>
      <c r="T227" s="41">
        <f>MAX(0,S227-U$4)</f>
        <v>0</v>
      </c>
      <c r="U227" s="41">
        <f>Q227+T227</f>
        <v>0</v>
      </c>
      <c r="V227" s="41">
        <f>MAX(0,MIN(T227,U227-$C227))</f>
        <v>0</v>
      </c>
      <c r="W227" s="41">
        <f>Z226*(1+X$4/12)</f>
        <v>0</v>
      </c>
      <c r="X227" s="41">
        <f>MAX(0,W227-Y$4)</f>
        <v>0</v>
      </c>
      <c r="Y227" s="41">
        <f>U227+X227</f>
        <v>0</v>
      </c>
      <c r="Z227" s="41">
        <f>MAX(0,MIN(X227,Y227-$C227))</f>
        <v>0</v>
      </c>
      <c r="AA227" s="41">
        <f>AD226*(1+AB$4/12)</f>
        <v>0</v>
      </c>
      <c r="AB227" s="41">
        <f>MAX(0,AA227-AC$4)</f>
        <v>0</v>
      </c>
      <c r="AC227" s="41">
        <f>Y227+AB227</f>
        <v>0</v>
      </c>
      <c r="AD227" s="41">
        <f>MAX(0,MIN(AB227,AC227-$C227))</f>
        <v>0</v>
      </c>
      <c r="AE227" s="41">
        <f>AH226*(1+AF$4/12)</f>
        <v>0</v>
      </c>
      <c r="AF227" s="41">
        <f>MAX(0,AE227-AG$4)</f>
        <v>0</v>
      </c>
      <c r="AG227" s="41">
        <f>AC227+AF227</f>
        <v>0</v>
      </c>
      <c r="AH227" s="41">
        <f>MAX(0,MIN(AF227,AG227-$C227))</f>
        <v>0</v>
      </c>
      <c r="AI227" s="41">
        <f>AL226*(1+AJ$4/12)</f>
        <v>0</v>
      </c>
      <c r="AJ227" s="41">
        <f>MAX(0,AI227-AK$4)</f>
        <v>0</v>
      </c>
      <c r="AK227" s="41">
        <f>AG227+AJ227</f>
        <v>0</v>
      </c>
      <c r="AL227" s="41">
        <f>MAX(0,MIN(AJ227,AK227-$C227))</f>
        <v>0</v>
      </c>
      <c r="AM227" s="41">
        <f>AP226*(1+AN$4/12)</f>
        <v>0</v>
      </c>
      <c r="AN227" s="41">
        <f>MAX(0,AM227-AO$4)</f>
        <v>0</v>
      </c>
      <c r="AO227" s="41">
        <f>AK227+AN227</f>
        <v>0</v>
      </c>
      <c r="AP227" s="41">
        <f>MAX(0,MIN(AN227,AO227-$C227))</f>
        <v>0</v>
      </c>
      <c r="AQ227" s="41">
        <f>AT226*(1+AR$4/12)</f>
        <v>0</v>
      </c>
      <c r="AR227" s="41">
        <f>MAX(0,AQ227-AS$4)</f>
        <v>0</v>
      </c>
      <c r="AS227" s="41">
        <f>AO227+AR227</f>
        <v>0</v>
      </c>
      <c r="AT227" s="41">
        <f>MAX(0,MIN(AR227,AS227-$C227))</f>
        <v>0</v>
      </c>
    </row>
    <row r="228">
      <c r="A228" s="40" t="n">
        <v>222</v>
      </c>
      <c r="B228" s="40" t="str">
        <f>CHOOSE(MONTH(EDATE('4 Дългове'!$D$20,A228-1)),"януари","февруари","март","април","май","юни","юли","август","септември","октомври","ноември","декември")&amp;" "&amp;YEAR(EDATE('4 Дългове'!$D$20,A228-1))&amp;" г."</f>
        <v>април 2045 г.</v>
      </c>
      <c r="C228" s="41">
        <f>$C$4-(G228+K228+O228+S228+W228+AA228+AE228+AI228+AM228+AQ228)+(H228+L228+P228+T228+X228+AB228+AF228+AJ228+AN228+AR228)</f>
        <v>470</v>
      </c>
      <c r="D228" s="41">
        <f>(G228+K228+O228+S228+W228+AA228+AE228+AI228+AM228+AQ228)-(J227+N227+R227+V227+Z227+AD227+AH227+AL227+AP227+AT227)</f>
        <v>0</v>
      </c>
      <c r="E228" s="41">
        <f>J228+N228+R228+V228+Z228+AD228+AH228+AL228+AP228+AT228</f>
        <v>0</v>
      </c>
      <c r="F228" s="40" t="str">
        <f>IF(AND(E228&lt;0.005,E227&gt;=0.005),A228,"")</f>
        <v/>
      </c>
      <c r="G228" s="41">
        <f>J227*(1+H$4/12)</f>
        <v>0</v>
      </c>
      <c r="H228" s="41">
        <f>MAX(0,G228-I$4)</f>
        <v>0</v>
      </c>
      <c r="I228" s="41">
        <f>H228</f>
        <v>0</v>
      </c>
      <c r="J228" s="41">
        <f>MAX(0,MIN(H228,I228-$C228))</f>
        <v>0</v>
      </c>
      <c r="K228" s="41">
        <f>N227*(1+L$4/12)</f>
        <v>0</v>
      </c>
      <c r="L228" s="41">
        <f>MAX(0,K228-M$4)</f>
        <v>0</v>
      </c>
      <c r="M228" s="41">
        <f>I228+L228</f>
        <v>0</v>
      </c>
      <c r="N228" s="41">
        <f>MAX(0,MIN(L228,M228-$C228))</f>
        <v>0</v>
      </c>
      <c r="O228" s="41">
        <f>R227*(1+P$4/12)</f>
        <v>0</v>
      </c>
      <c r="P228" s="41">
        <f>MAX(0,O228-Q$4)</f>
        <v>0</v>
      </c>
      <c r="Q228" s="41">
        <f>M228+P228</f>
        <v>0</v>
      </c>
      <c r="R228" s="41">
        <f>MAX(0,MIN(P228,Q228-$C228))</f>
        <v>0</v>
      </c>
      <c r="S228" s="41">
        <f>V227*(1+T$4/12)</f>
        <v>0</v>
      </c>
      <c r="T228" s="41">
        <f>MAX(0,S228-U$4)</f>
        <v>0</v>
      </c>
      <c r="U228" s="41">
        <f>Q228+T228</f>
        <v>0</v>
      </c>
      <c r="V228" s="41">
        <f>MAX(0,MIN(T228,U228-$C228))</f>
        <v>0</v>
      </c>
      <c r="W228" s="41">
        <f>Z227*(1+X$4/12)</f>
        <v>0</v>
      </c>
      <c r="X228" s="41">
        <f>MAX(0,W228-Y$4)</f>
        <v>0</v>
      </c>
      <c r="Y228" s="41">
        <f>U228+X228</f>
        <v>0</v>
      </c>
      <c r="Z228" s="41">
        <f>MAX(0,MIN(X228,Y228-$C228))</f>
        <v>0</v>
      </c>
      <c r="AA228" s="41">
        <f>AD227*(1+AB$4/12)</f>
        <v>0</v>
      </c>
      <c r="AB228" s="41">
        <f>MAX(0,AA228-AC$4)</f>
        <v>0</v>
      </c>
      <c r="AC228" s="41">
        <f>Y228+AB228</f>
        <v>0</v>
      </c>
      <c r="AD228" s="41">
        <f>MAX(0,MIN(AB228,AC228-$C228))</f>
        <v>0</v>
      </c>
      <c r="AE228" s="41">
        <f>AH227*(1+AF$4/12)</f>
        <v>0</v>
      </c>
      <c r="AF228" s="41">
        <f>MAX(0,AE228-AG$4)</f>
        <v>0</v>
      </c>
      <c r="AG228" s="41">
        <f>AC228+AF228</f>
        <v>0</v>
      </c>
      <c r="AH228" s="41">
        <f>MAX(0,MIN(AF228,AG228-$C228))</f>
        <v>0</v>
      </c>
      <c r="AI228" s="41">
        <f>AL227*(1+AJ$4/12)</f>
        <v>0</v>
      </c>
      <c r="AJ228" s="41">
        <f>MAX(0,AI228-AK$4)</f>
        <v>0</v>
      </c>
      <c r="AK228" s="41">
        <f>AG228+AJ228</f>
        <v>0</v>
      </c>
      <c r="AL228" s="41">
        <f>MAX(0,MIN(AJ228,AK228-$C228))</f>
        <v>0</v>
      </c>
      <c r="AM228" s="41">
        <f>AP227*(1+AN$4/12)</f>
        <v>0</v>
      </c>
      <c r="AN228" s="41">
        <f>MAX(0,AM228-AO$4)</f>
        <v>0</v>
      </c>
      <c r="AO228" s="41">
        <f>AK228+AN228</f>
        <v>0</v>
      </c>
      <c r="AP228" s="41">
        <f>MAX(0,MIN(AN228,AO228-$C228))</f>
        <v>0</v>
      </c>
      <c r="AQ228" s="41">
        <f>AT227*(1+AR$4/12)</f>
        <v>0</v>
      </c>
      <c r="AR228" s="41">
        <f>MAX(0,AQ228-AS$4)</f>
        <v>0</v>
      </c>
      <c r="AS228" s="41">
        <f>AO228+AR228</f>
        <v>0</v>
      </c>
      <c r="AT228" s="41">
        <f>MAX(0,MIN(AR228,AS228-$C228))</f>
        <v>0</v>
      </c>
    </row>
    <row r="229">
      <c r="A229" s="40" t="n">
        <v>223</v>
      </c>
      <c r="B229" s="40" t="str">
        <f>CHOOSE(MONTH(EDATE('4 Дългове'!$D$20,A229-1)),"януари","февруари","март","април","май","юни","юли","август","септември","октомври","ноември","декември")&amp;" "&amp;YEAR(EDATE('4 Дългове'!$D$20,A229-1))&amp;" г."</f>
        <v>май 2045 г.</v>
      </c>
      <c r="C229" s="41">
        <f>$C$4-(G229+K229+O229+S229+W229+AA229+AE229+AI229+AM229+AQ229)+(H229+L229+P229+T229+X229+AB229+AF229+AJ229+AN229+AR229)</f>
        <v>470</v>
      </c>
      <c r="D229" s="41">
        <f>(G229+K229+O229+S229+W229+AA229+AE229+AI229+AM229+AQ229)-(J228+N228+R228+V228+Z228+AD228+AH228+AL228+AP228+AT228)</f>
        <v>0</v>
      </c>
      <c r="E229" s="41">
        <f>J229+N229+R229+V229+Z229+AD229+AH229+AL229+AP229+AT229</f>
        <v>0</v>
      </c>
      <c r="F229" s="40" t="str">
        <f>IF(AND(E229&lt;0.005,E228&gt;=0.005),A229,"")</f>
        <v/>
      </c>
      <c r="G229" s="41">
        <f>J228*(1+H$4/12)</f>
        <v>0</v>
      </c>
      <c r="H229" s="41">
        <f>MAX(0,G229-I$4)</f>
        <v>0</v>
      </c>
      <c r="I229" s="41">
        <f>H229</f>
        <v>0</v>
      </c>
      <c r="J229" s="41">
        <f>MAX(0,MIN(H229,I229-$C229))</f>
        <v>0</v>
      </c>
      <c r="K229" s="41">
        <f>N228*(1+L$4/12)</f>
        <v>0</v>
      </c>
      <c r="L229" s="41">
        <f>MAX(0,K229-M$4)</f>
        <v>0</v>
      </c>
      <c r="M229" s="41">
        <f>I229+L229</f>
        <v>0</v>
      </c>
      <c r="N229" s="41">
        <f>MAX(0,MIN(L229,M229-$C229))</f>
        <v>0</v>
      </c>
      <c r="O229" s="41">
        <f>R228*(1+P$4/12)</f>
        <v>0</v>
      </c>
      <c r="P229" s="41">
        <f>MAX(0,O229-Q$4)</f>
        <v>0</v>
      </c>
      <c r="Q229" s="41">
        <f>M229+P229</f>
        <v>0</v>
      </c>
      <c r="R229" s="41">
        <f>MAX(0,MIN(P229,Q229-$C229))</f>
        <v>0</v>
      </c>
      <c r="S229" s="41">
        <f>V228*(1+T$4/12)</f>
        <v>0</v>
      </c>
      <c r="T229" s="41">
        <f>MAX(0,S229-U$4)</f>
        <v>0</v>
      </c>
      <c r="U229" s="41">
        <f>Q229+T229</f>
        <v>0</v>
      </c>
      <c r="V229" s="41">
        <f>MAX(0,MIN(T229,U229-$C229))</f>
        <v>0</v>
      </c>
      <c r="W229" s="41">
        <f>Z228*(1+X$4/12)</f>
        <v>0</v>
      </c>
      <c r="X229" s="41">
        <f>MAX(0,W229-Y$4)</f>
        <v>0</v>
      </c>
      <c r="Y229" s="41">
        <f>U229+X229</f>
        <v>0</v>
      </c>
      <c r="Z229" s="41">
        <f>MAX(0,MIN(X229,Y229-$C229))</f>
        <v>0</v>
      </c>
      <c r="AA229" s="41">
        <f>AD228*(1+AB$4/12)</f>
        <v>0</v>
      </c>
      <c r="AB229" s="41">
        <f>MAX(0,AA229-AC$4)</f>
        <v>0</v>
      </c>
      <c r="AC229" s="41">
        <f>Y229+AB229</f>
        <v>0</v>
      </c>
      <c r="AD229" s="41">
        <f>MAX(0,MIN(AB229,AC229-$C229))</f>
        <v>0</v>
      </c>
      <c r="AE229" s="41">
        <f>AH228*(1+AF$4/12)</f>
        <v>0</v>
      </c>
      <c r="AF229" s="41">
        <f>MAX(0,AE229-AG$4)</f>
        <v>0</v>
      </c>
      <c r="AG229" s="41">
        <f>AC229+AF229</f>
        <v>0</v>
      </c>
      <c r="AH229" s="41">
        <f>MAX(0,MIN(AF229,AG229-$C229))</f>
        <v>0</v>
      </c>
      <c r="AI229" s="41">
        <f>AL228*(1+AJ$4/12)</f>
        <v>0</v>
      </c>
      <c r="AJ229" s="41">
        <f>MAX(0,AI229-AK$4)</f>
        <v>0</v>
      </c>
      <c r="AK229" s="41">
        <f>AG229+AJ229</f>
        <v>0</v>
      </c>
      <c r="AL229" s="41">
        <f>MAX(0,MIN(AJ229,AK229-$C229))</f>
        <v>0</v>
      </c>
      <c r="AM229" s="41">
        <f>AP228*(1+AN$4/12)</f>
        <v>0</v>
      </c>
      <c r="AN229" s="41">
        <f>MAX(0,AM229-AO$4)</f>
        <v>0</v>
      </c>
      <c r="AO229" s="41">
        <f>AK229+AN229</f>
        <v>0</v>
      </c>
      <c r="AP229" s="41">
        <f>MAX(0,MIN(AN229,AO229-$C229))</f>
        <v>0</v>
      </c>
      <c r="AQ229" s="41">
        <f>AT228*(1+AR$4/12)</f>
        <v>0</v>
      </c>
      <c r="AR229" s="41">
        <f>MAX(0,AQ229-AS$4)</f>
        <v>0</v>
      </c>
      <c r="AS229" s="41">
        <f>AO229+AR229</f>
        <v>0</v>
      </c>
      <c r="AT229" s="41">
        <f>MAX(0,MIN(AR229,AS229-$C229))</f>
        <v>0</v>
      </c>
    </row>
    <row r="230">
      <c r="A230" s="40" t="n">
        <v>224</v>
      </c>
      <c r="B230" s="40" t="str">
        <f>CHOOSE(MONTH(EDATE('4 Дългове'!$D$20,A230-1)),"януари","февруари","март","април","май","юни","юли","август","септември","октомври","ноември","декември")&amp;" "&amp;YEAR(EDATE('4 Дългове'!$D$20,A230-1))&amp;" г."</f>
        <v>юни 2045 г.</v>
      </c>
      <c r="C230" s="41">
        <f>$C$4-(G230+K230+O230+S230+W230+AA230+AE230+AI230+AM230+AQ230)+(H230+L230+P230+T230+X230+AB230+AF230+AJ230+AN230+AR230)</f>
        <v>470</v>
      </c>
      <c r="D230" s="41">
        <f>(G230+K230+O230+S230+W230+AA230+AE230+AI230+AM230+AQ230)-(J229+N229+R229+V229+Z229+AD229+AH229+AL229+AP229+AT229)</f>
        <v>0</v>
      </c>
      <c r="E230" s="41">
        <f>J230+N230+R230+V230+Z230+AD230+AH230+AL230+AP230+AT230</f>
        <v>0</v>
      </c>
      <c r="F230" s="40" t="str">
        <f>IF(AND(E230&lt;0.005,E229&gt;=0.005),A230,"")</f>
        <v/>
      </c>
      <c r="G230" s="41">
        <f>J229*(1+H$4/12)</f>
        <v>0</v>
      </c>
      <c r="H230" s="41">
        <f>MAX(0,G230-I$4)</f>
        <v>0</v>
      </c>
      <c r="I230" s="41">
        <f>H230</f>
        <v>0</v>
      </c>
      <c r="J230" s="41">
        <f>MAX(0,MIN(H230,I230-$C230))</f>
        <v>0</v>
      </c>
      <c r="K230" s="41">
        <f>N229*(1+L$4/12)</f>
        <v>0</v>
      </c>
      <c r="L230" s="41">
        <f>MAX(0,K230-M$4)</f>
        <v>0</v>
      </c>
      <c r="M230" s="41">
        <f>I230+L230</f>
        <v>0</v>
      </c>
      <c r="N230" s="41">
        <f>MAX(0,MIN(L230,M230-$C230))</f>
        <v>0</v>
      </c>
      <c r="O230" s="41">
        <f>R229*(1+P$4/12)</f>
        <v>0</v>
      </c>
      <c r="P230" s="41">
        <f>MAX(0,O230-Q$4)</f>
        <v>0</v>
      </c>
      <c r="Q230" s="41">
        <f>M230+P230</f>
        <v>0</v>
      </c>
      <c r="R230" s="41">
        <f>MAX(0,MIN(P230,Q230-$C230))</f>
        <v>0</v>
      </c>
      <c r="S230" s="41">
        <f>V229*(1+T$4/12)</f>
        <v>0</v>
      </c>
      <c r="T230" s="41">
        <f>MAX(0,S230-U$4)</f>
        <v>0</v>
      </c>
      <c r="U230" s="41">
        <f>Q230+T230</f>
        <v>0</v>
      </c>
      <c r="V230" s="41">
        <f>MAX(0,MIN(T230,U230-$C230))</f>
        <v>0</v>
      </c>
      <c r="W230" s="41">
        <f>Z229*(1+X$4/12)</f>
        <v>0</v>
      </c>
      <c r="X230" s="41">
        <f>MAX(0,W230-Y$4)</f>
        <v>0</v>
      </c>
      <c r="Y230" s="41">
        <f>U230+X230</f>
        <v>0</v>
      </c>
      <c r="Z230" s="41">
        <f>MAX(0,MIN(X230,Y230-$C230))</f>
        <v>0</v>
      </c>
      <c r="AA230" s="41">
        <f>AD229*(1+AB$4/12)</f>
        <v>0</v>
      </c>
      <c r="AB230" s="41">
        <f>MAX(0,AA230-AC$4)</f>
        <v>0</v>
      </c>
      <c r="AC230" s="41">
        <f>Y230+AB230</f>
        <v>0</v>
      </c>
      <c r="AD230" s="41">
        <f>MAX(0,MIN(AB230,AC230-$C230))</f>
        <v>0</v>
      </c>
      <c r="AE230" s="41">
        <f>AH229*(1+AF$4/12)</f>
        <v>0</v>
      </c>
      <c r="AF230" s="41">
        <f>MAX(0,AE230-AG$4)</f>
        <v>0</v>
      </c>
      <c r="AG230" s="41">
        <f>AC230+AF230</f>
        <v>0</v>
      </c>
      <c r="AH230" s="41">
        <f>MAX(0,MIN(AF230,AG230-$C230))</f>
        <v>0</v>
      </c>
      <c r="AI230" s="41">
        <f>AL229*(1+AJ$4/12)</f>
        <v>0</v>
      </c>
      <c r="AJ230" s="41">
        <f>MAX(0,AI230-AK$4)</f>
        <v>0</v>
      </c>
      <c r="AK230" s="41">
        <f>AG230+AJ230</f>
        <v>0</v>
      </c>
      <c r="AL230" s="41">
        <f>MAX(0,MIN(AJ230,AK230-$C230))</f>
        <v>0</v>
      </c>
      <c r="AM230" s="41">
        <f>AP229*(1+AN$4/12)</f>
        <v>0</v>
      </c>
      <c r="AN230" s="41">
        <f>MAX(0,AM230-AO$4)</f>
        <v>0</v>
      </c>
      <c r="AO230" s="41">
        <f>AK230+AN230</f>
        <v>0</v>
      </c>
      <c r="AP230" s="41">
        <f>MAX(0,MIN(AN230,AO230-$C230))</f>
        <v>0</v>
      </c>
      <c r="AQ230" s="41">
        <f>AT229*(1+AR$4/12)</f>
        <v>0</v>
      </c>
      <c r="AR230" s="41">
        <f>MAX(0,AQ230-AS$4)</f>
        <v>0</v>
      </c>
      <c r="AS230" s="41">
        <f>AO230+AR230</f>
        <v>0</v>
      </c>
      <c r="AT230" s="41">
        <f>MAX(0,MIN(AR230,AS230-$C230))</f>
        <v>0</v>
      </c>
    </row>
    <row r="231">
      <c r="A231" s="40" t="n">
        <v>225</v>
      </c>
      <c r="B231" s="40" t="str">
        <f>CHOOSE(MONTH(EDATE('4 Дългове'!$D$20,A231-1)),"януари","февруари","март","април","май","юни","юли","август","септември","октомври","ноември","декември")&amp;" "&amp;YEAR(EDATE('4 Дългове'!$D$20,A231-1))&amp;" г."</f>
        <v>юли 2045 г.</v>
      </c>
      <c r="C231" s="41">
        <f>$C$4-(G231+K231+O231+S231+W231+AA231+AE231+AI231+AM231+AQ231)+(H231+L231+P231+T231+X231+AB231+AF231+AJ231+AN231+AR231)</f>
        <v>470</v>
      </c>
      <c r="D231" s="41">
        <f>(G231+K231+O231+S231+W231+AA231+AE231+AI231+AM231+AQ231)-(J230+N230+R230+V230+Z230+AD230+AH230+AL230+AP230+AT230)</f>
        <v>0</v>
      </c>
      <c r="E231" s="41">
        <f>J231+N231+R231+V231+Z231+AD231+AH231+AL231+AP231+AT231</f>
        <v>0</v>
      </c>
      <c r="F231" s="40" t="str">
        <f>IF(AND(E231&lt;0.005,E230&gt;=0.005),A231,"")</f>
        <v/>
      </c>
      <c r="G231" s="41">
        <f>J230*(1+H$4/12)</f>
        <v>0</v>
      </c>
      <c r="H231" s="41">
        <f>MAX(0,G231-I$4)</f>
        <v>0</v>
      </c>
      <c r="I231" s="41">
        <f>H231</f>
        <v>0</v>
      </c>
      <c r="J231" s="41">
        <f>MAX(0,MIN(H231,I231-$C231))</f>
        <v>0</v>
      </c>
      <c r="K231" s="41">
        <f>N230*(1+L$4/12)</f>
        <v>0</v>
      </c>
      <c r="L231" s="41">
        <f>MAX(0,K231-M$4)</f>
        <v>0</v>
      </c>
      <c r="M231" s="41">
        <f>I231+L231</f>
        <v>0</v>
      </c>
      <c r="N231" s="41">
        <f>MAX(0,MIN(L231,M231-$C231))</f>
        <v>0</v>
      </c>
      <c r="O231" s="41">
        <f>R230*(1+P$4/12)</f>
        <v>0</v>
      </c>
      <c r="P231" s="41">
        <f>MAX(0,O231-Q$4)</f>
        <v>0</v>
      </c>
      <c r="Q231" s="41">
        <f>M231+P231</f>
        <v>0</v>
      </c>
      <c r="R231" s="41">
        <f>MAX(0,MIN(P231,Q231-$C231))</f>
        <v>0</v>
      </c>
      <c r="S231" s="41">
        <f>V230*(1+T$4/12)</f>
        <v>0</v>
      </c>
      <c r="T231" s="41">
        <f>MAX(0,S231-U$4)</f>
        <v>0</v>
      </c>
      <c r="U231" s="41">
        <f>Q231+T231</f>
        <v>0</v>
      </c>
      <c r="V231" s="41">
        <f>MAX(0,MIN(T231,U231-$C231))</f>
        <v>0</v>
      </c>
      <c r="W231" s="41">
        <f>Z230*(1+X$4/12)</f>
        <v>0</v>
      </c>
      <c r="X231" s="41">
        <f>MAX(0,W231-Y$4)</f>
        <v>0</v>
      </c>
      <c r="Y231" s="41">
        <f>U231+X231</f>
        <v>0</v>
      </c>
      <c r="Z231" s="41">
        <f>MAX(0,MIN(X231,Y231-$C231))</f>
        <v>0</v>
      </c>
      <c r="AA231" s="41">
        <f>AD230*(1+AB$4/12)</f>
        <v>0</v>
      </c>
      <c r="AB231" s="41">
        <f>MAX(0,AA231-AC$4)</f>
        <v>0</v>
      </c>
      <c r="AC231" s="41">
        <f>Y231+AB231</f>
        <v>0</v>
      </c>
      <c r="AD231" s="41">
        <f>MAX(0,MIN(AB231,AC231-$C231))</f>
        <v>0</v>
      </c>
      <c r="AE231" s="41">
        <f>AH230*(1+AF$4/12)</f>
        <v>0</v>
      </c>
      <c r="AF231" s="41">
        <f>MAX(0,AE231-AG$4)</f>
        <v>0</v>
      </c>
      <c r="AG231" s="41">
        <f>AC231+AF231</f>
        <v>0</v>
      </c>
      <c r="AH231" s="41">
        <f>MAX(0,MIN(AF231,AG231-$C231))</f>
        <v>0</v>
      </c>
      <c r="AI231" s="41">
        <f>AL230*(1+AJ$4/12)</f>
        <v>0</v>
      </c>
      <c r="AJ231" s="41">
        <f>MAX(0,AI231-AK$4)</f>
        <v>0</v>
      </c>
      <c r="AK231" s="41">
        <f>AG231+AJ231</f>
        <v>0</v>
      </c>
      <c r="AL231" s="41">
        <f>MAX(0,MIN(AJ231,AK231-$C231))</f>
        <v>0</v>
      </c>
      <c r="AM231" s="41">
        <f>AP230*(1+AN$4/12)</f>
        <v>0</v>
      </c>
      <c r="AN231" s="41">
        <f>MAX(0,AM231-AO$4)</f>
        <v>0</v>
      </c>
      <c r="AO231" s="41">
        <f>AK231+AN231</f>
        <v>0</v>
      </c>
      <c r="AP231" s="41">
        <f>MAX(0,MIN(AN231,AO231-$C231))</f>
        <v>0</v>
      </c>
      <c r="AQ231" s="41">
        <f>AT230*(1+AR$4/12)</f>
        <v>0</v>
      </c>
      <c r="AR231" s="41">
        <f>MAX(0,AQ231-AS$4)</f>
        <v>0</v>
      </c>
      <c r="AS231" s="41">
        <f>AO231+AR231</f>
        <v>0</v>
      </c>
      <c r="AT231" s="41">
        <f>MAX(0,MIN(AR231,AS231-$C231))</f>
        <v>0</v>
      </c>
    </row>
    <row r="232">
      <c r="A232" s="40" t="n">
        <v>226</v>
      </c>
      <c r="B232" s="40" t="str">
        <f>CHOOSE(MONTH(EDATE('4 Дългове'!$D$20,A232-1)),"януари","февруари","март","април","май","юни","юли","август","септември","октомври","ноември","декември")&amp;" "&amp;YEAR(EDATE('4 Дългове'!$D$20,A232-1))&amp;" г."</f>
        <v>август 2045 г.</v>
      </c>
      <c r="C232" s="41">
        <f>$C$4-(G232+K232+O232+S232+W232+AA232+AE232+AI232+AM232+AQ232)+(H232+L232+P232+T232+X232+AB232+AF232+AJ232+AN232+AR232)</f>
        <v>470</v>
      </c>
      <c r="D232" s="41">
        <f>(G232+K232+O232+S232+W232+AA232+AE232+AI232+AM232+AQ232)-(J231+N231+R231+V231+Z231+AD231+AH231+AL231+AP231+AT231)</f>
        <v>0</v>
      </c>
      <c r="E232" s="41">
        <f>J232+N232+R232+V232+Z232+AD232+AH232+AL232+AP232+AT232</f>
        <v>0</v>
      </c>
      <c r="F232" s="40" t="str">
        <f>IF(AND(E232&lt;0.005,E231&gt;=0.005),A232,"")</f>
        <v/>
      </c>
      <c r="G232" s="41">
        <f>J231*(1+H$4/12)</f>
        <v>0</v>
      </c>
      <c r="H232" s="41">
        <f>MAX(0,G232-I$4)</f>
        <v>0</v>
      </c>
      <c r="I232" s="41">
        <f>H232</f>
        <v>0</v>
      </c>
      <c r="J232" s="41">
        <f>MAX(0,MIN(H232,I232-$C232))</f>
        <v>0</v>
      </c>
      <c r="K232" s="41">
        <f>N231*(1+L$4/12)</f>
        <v>0</v>
      </c>
      <c r="L232" s="41">
        <f>MAX(0,K232-M$4)</f>
        <v>0</v>
      </c>
      <c r="M232" s="41">
        <f>I232+L232</f>
        <v>0</v>
      </c>
      <c r="N232" s="41">
        <f>MAX(0,MIN(L232,M232-$C232))</f>
        <v>0</v>
      </c>
      <c r="O232" s="41">
        <f>R231*(1+P$4/12)</f>
        <v>0</v>
      </c>
      <c r="P232" s="41">
        <f>MAX(0,O232-Q$4)</f>
        <v>0</v>
      </c>
      <c r="Q232" s="41">
        <f>M232+P232</f>
        <v>0</v>
      </c>
      <c r="R232" s="41">
        <f>MAX(0,MIN(P232,Q232-$C232))</f>
        <v>0</v>
      </c>
      <c r="S232" s="41">
        <f>V231*(1+T$4/12)</f>
        <v>0</v>
      </c>
      <c r="T232" s="41">
        <f>MAX(0,S232-U$4)</f>
        <v>0</v>
      </c>
      <c r="U232" s="41">
        <f>Q232+T232</f>
        <v>0</v>
      </c>
      <c r="V232" s="41">
        <f>MAX(0,MIN(T232,U232-$C232))</f>
        <v>0</v>
      </c>
      <c r="W232" s="41">
        <f>Z231*(1+X$4/12)</f>
        <v>0</v>
      </c>
      <c r="X232" s="41">
        <f>MAX(0,W232-Y$4)</f>
        <v>0</v>
      </c>
      <c r="Y232" s="41">
        <f>U232+X232</f>
        <v>0</v>
      </c>
      <c r="Z232" s="41">
        <f>MAX(0,MIN(X232,Y232-$C232))</f>
        <v>0</v>
      </c>
      <c r="AA232" s="41">
        <f>AD231*(1+AB$4/12)</f>
        <v>0</v>
      </c>
      <c r="AB232" s="41">
        <f>MAX(0,AA232-AC$4)</f>
        <v>0</v>
      </c>
      <c r="AC232" s="41">
        <f>Y232+AB232</f>
        <v>0</v>
      </c>
      <c r="AD232" s="41">
        <f>MAX(0,MIN(AB232,AC232-$C232))</f>
        <v>0</v>
      </c>
      <c r="AE232" s="41">
        <f>AH231*(1+AF$4/12)</f>
        <v>0</v>
      </c>
      <c r="AF232" s="41">
        <f>MAX(0,AE232-AG$4)</f>
        <v>0</v>
      </c>
      <c r="AG232" s="41">
        <f>AC232+AF232</f>
        <v>0</v>
      </c>
      <c r="AH232" s="41">
        <f>MAX(0,MIN(AF232,AG232-$C232))</f>
        <v>0</v>
      </c>
      <c r="AI232" s="41">
        <f>AL231*(1+AJ$4/12)</f>
        <v>0</v>
      </c>
      <c r="AJ232" s="41">
        <f>MAX(0,AI232-AK$4)</f>
        <v>0</v>
      </c>
      <c r="AK232" s="41">
        <f>AG232+AJ232</f>
        <v>0</v>
      </c>
      <c r="AL232" s="41">
        <f>MAX(0,MIN(AJ232,AK232-$C232))</f>
        <v>0</v>
      </c>
      <c r="AM232" s="41">
        <f>AP231*(1+AN$4/12)</f>
        <v>0</v>
      </c>
      <c r="AN232" s="41">
        <f>MAX(0,AM232-AO$4)</f>
        <v>0</v>
      </c>
      <c r="AO232" s="41">
        <f>AK232+AN232</f>
        <v>0</v>
      </c>
      <c r="AP232" s="41">
        <f>MAX(0,MIN(AN232,AO232-$C232))</f>
        <v>0</v>
      </c>
      <c r="AQ232" s="41">
        <f>AT231*(1+AR$4/12)</f>
        <v>0</v>
      </c>
      <c r="AR232" s="41">
        <f>MAX(0,AQ232-AS$4)</f>
        <v>0</v>
      </c>
      <c r="AS232" s="41">
        <f>AO232+AR232</f>
        <v>0</v>
      </c>
      <c r="AT232" s="41">
        <f>MAX(0,MIN(AR232,AS232-$C232))</f>
        <v>0</v>
      </c>
    </row>
    <row r="233">
      <c r="A233" s="40" t="n">
        <v>227</v>
      </c>
      <c r="B233" s="40" t="str">
        <f>CHOOSE(MONTH(EDATE('4 Дългове'!$D$20,A233-1)),"януари","февруари","март","април","май","юни","юли","август","септември","октомври","ноември","декември")&amp;" "&amp;YEAR(EDATE('4 Дългове'!$D$20,A233-1))&amp;" г."</f>
        <v>септември 2045 г.</v>
      </c>
      <c r="C233" s="41">
        <f>$C$4-(G233+K233+O233+S233+W233+AA233+AE233+AI233+AM233+AQ233)+(H233+L233+P233+T233+X233+AB233+AF233+AJ233+AN233+AR233)</f>
        <v>470</v>
      </c>
      <c r="D233" s="41">
        <f>(G233+K233+O233+S233+W233+AA233+AE233+AI233+AM233+AQ233)-(J232+N232+R232+V232+Z232+AD232+AH232+AL232+AP232+AT232)</f>
        <v>0</v>
      </c>
      <c r="E233" s="41">
        <f>J233+N233+R233+V233+Z233+AD233+AH233+AL233+AP233+AT233</f>
        <v>0</v>
      </c>
      <c r="F233" s="40" t="str">
        <f>IF(AND(E233&lt;0.005,E232&gt;=0.005),A233,"")</f>
        <v/>
      </c>
      <c r="G233" s="41">
        <f>J232*(1+H$4/12)</f>
        <v>0</v>
      </c>
      <c r="H233" s="41">
        <f>MAX(0,G233-I$4)</f>
        <v>0</v>
      </c>
      <c r="I233" s="41">
        <f>H233</f>
        <v>0</v>
      </c>
      <c r="J233" s="41">
        <f>MAX(0,MIN(H233,I233-$C233))</f>
        <v>0</v>
      </c>
      <c r="K233" s="41">
        <f>N232*(1+L$4/12)</f>
        <v>0</v>
      </c>
      <c r="L233" s="41">
        <f>MAX(0,K233-M$4)</f>
        <v>0</v>
      </c>
      <c r="M233" s="41">
        <f>I233+L233</f>
        <v>0</v>
      </c>
      <c r="N233" s="41">
        <f>MAX(0,MIN(L233,M233-$C233))</f>
        <v>0</v>
      </c>
      <c r="O233" s="41">
        <f>R232*(1+P$4/12)</f>
        <v>0</v>
      </c>
      <c r="P233" s="41">
        <f>MAX(0,O233-Q$4)</f>
        <v>0</v>
      </c>
      <c r="Q233" s="41">
        <f>M233+P233</f>
        <v>0</v>
      </c>
      <c r="R233" s="41">
        <f>MAX(0,MIN(P233,Q233-$C233))</f>
        <v>0</v>
      </c>
      <c r="S233" s="41">
        <f>V232*(1+T$4/12)</f>
        <v>0</v>
      </c>
      <c r="T233" s="41">
        <f>MAX(0,S233-U$4)</f>
        <v>0</v>
      </c>
      <c r="U233" s="41">
        <f>Q233+T233</f>
        <v>0</v>
      </c>
      <c r="V233" s="41">
        <f>MAX(0,MIN(T233,U233-$C233))</f>
        <v>0</v>
      </c>
      <c r="W233" s="41">
        <f>Z232*(1+X$4/12)</f>
        <v>0</v>
      </c>
      <c r="X233" s="41">
        <f>MAX(0,W233-Y$4)</f>
        <v>0</v>
      </c>
      <c r="Y233" s="41">
        <f>U233+X233</f>
        <v>0</v>
      </c>
      <c r="Z233" s="41">
        <f>MAX(0,MIN(X233,Y233-$C233))</f>
        <v>0</v>
      </c>
      <c r="AA233" s="41">
        <f>AD232*(1+AB$4/12)</f>
        <v>0</v>
      </c>
      <c r="AB233" s="41">
        <f>MAX(0,AA233-AC$4)</f>
        <v>0</v>
      </c>
      <c r="AC233" s="41">
        <f>Y233+AB233</f>
        <v>0</v>
      </c>
      <c r="AD233" s="41">
        <f>MAX(0,MIN(AB233,AC233-$C233))</f>
        <v>0</v>
      </c>
      <c r="AE233" s="41">
        <f>AH232*(1+AF$4/12)</f>
        <v>0</v>
      </c>
      <c r="AF233" s="41">
        <f>MAX(0,AE233-AG$4)</f>
        <v>0</v>
      </c>
      <c r="AG233" s="41">
        <f>AC233+AF233</f>
        <v>0</v>
      </c>
      <c r="AH233" s="41">
        <f>MAX(0,MIN(AF233,AG233-$C233))</f>
        <v>0</v>
      </c>
      <c r="AI233" s="41">
        <f>AL232*(1+AJ$4/12)</f>
        <v>0</v>
      </c>
      <c r="AJ233" s="41">
        <f>MAX(0,AI233-AK$4)</f>
        <v>0</v>
      </c>
      <c r="AK233" s="41">
        <f>AG233+AJ233</f>
        <v>0</v>
      </c>
      <c r="AL233" s="41">
        <f>MAX(0,MIN(AJ233,AK233-$C233))</f>
        <v>0</v>
      </c>
      <c r="AM233" s="41">
        <f>AP232*(1+AN$4/12)</f>
        <v>0</v>
      </c>
      <c r="AN233" s="41">
        <f>MAX(0,AM233-AO$4)</f>
        <v>0</v>
      </c>
      <c r="AO233" s="41">
        <f>AK233+AN233</f>
        <v>0</v>
      </c>
      <c r="AP233" s="41">
        <f>MAX(0,MIN(AN233,AO233-$C233))</f>
        <v>0</v>
      </c>
      <c r="AQ233" s="41">
        <f>AT232*(1+AR$4/12)</f>
        <v>0</v>
      </c>
      <c r="AR233" s="41">
        <f>MAX(0,AQ233-AS$4)</f>
        <v>0</v>
      </c>
      <c r="AS233" s="41">
        <f>AO233+AR233</f>
        <v>0</v>
      </c>
      <c r="AT233" s="41">
        <f>MAX(0,MIN(AR233,AS233-$C233))</f>
        <v>0</v>
      </c>
    </row>
    <row r="234">
      <c r="A234" s="40" t="n">
        <v>228</v>
      </c>
      <c r="B234" s="40" t="str">
        <f>CHOOSE(MONTH(EDATE('4 Дългове'!$D$20,A234-1)),"януари","февруари","март","април","май","юни","юли","август","септември","октомври","ноември","декември")&amp;" "&amp;YEAR(EDATE('4 Дългове'!$D$20,A234-1))&amp;" г."</f>
        <v>октомври 2045 г.</v>
      </c>
      <c r="C234" s="41">
        <f>$C$4-(G234+K234+O234+S234+W234+AA234+AE234+AI234+AM234+AQ234)+(H234+L234+P234+T234+X234+AB234+AF234+AJ234+AN234+AR234)</f>
        <v>470</v>
      </c>
      <c r="D234" s="41">
        <f>(G234+K234+O234+S234+W234+AA234+AE234+AI234+AM234+AQ234)-(J233+N233+R233+V233+Z233+AD233+AH233+AL233+AP233+AT233)</f>
        <v>0</v>
      </c>
      <c r="E234" s="41">
        <f>J234+N234+R234+V234+Z234+AD234+AH234+AL234+AP234+AT234</f>
        <v>0</v>
      </c>
      <c r="F234" s="40" t="str">
        <f>IF(AND(E234&lt;0.005,E233&gt;=0.005),A234,"")</f>
        <v/>
      </c>
      <c r="G234" s="41">
        <f>J233*(1+H$4/12)</f>
        <v>0</v>
      </c>
      <c r="H234" s="41">
        <f>MAX(0,G234-I$4)</f>
        <v>0</v>
      </c>
      <c r="I234" s="41">
        <f>H234</f>
        <v>0</v>
      </c>
      <c r="J234" s="41">
        <f>MAX(0,MIN(H234,I234-$C234))</f>
        <v>0</v>
      </c>
      <c r="K234" s="41">
        <f>N233*(1+L$4/12)</f>
        <v>0</v>
      </c>
      <c r="L234" s="41">
        <f>MAX(0,K234-M$4)</f>
        <v>0</v>
      </c>
      <c r="M234" s="41">
        <f>I234+L234</f>
        <v>0</v>
      </c>
      <c r="N234" s="41">
        <f>MAX(0,MIN(L234,M234-$C234))</f>
        <v>0</v>
      </c>
      <c r="O234" s="41">
        <f>R233*(1+P$4/12)</f>
        <v>0</v>
      </c>
      <c r="P234" s="41">
        <f>MAX(0,O234-Q$4)</f>
        <v>0</v>
      </c>
      <c r="Q234" s="41">
        <f>M234+P234</f>
        <v>0</v>
      </c>
      <c r="R234" s="41">
        <f>MAX(0,MIN(P234,Q234-$C234))</f>
        <v>0</v>
      </c>
      <c r="S234" s="41">
        <f>V233*(1+T$4/12)</f>
        <v>0</v>
      </c>
      <c r="T234" s="41">
        <f>MAX(0,S234-U$4)</f>
        <v>0</v>
      </c>
      <c r="U234" s="41">
        <f>Q234+T234</f>
        <v>0</v>
      </c>
      <c r="V234" s="41">
        <f>MAX(0,MIN(T234,U234-$C234))</f>
        <v>0</v>
      </c>
      <c r="W234" s="41">
        <f>Z233*(1+X$4/12)</f>
        <v>0</v>
      </c>
      <c r="X234" s="41">
        <f>MAX(0,W234-Y$4)</f>
        <v>0</v>
      </c>
      <c r="Y234" s="41">
        <f>U234+X234</f>
        <v>0</v>
      </c>
      <c r="Z234" s="41">
        <f>MAX(0,MIN(X234,Y234-$C234))</f>
        <v>0</v>
      </c>
      <c r="AA234" s="41">
        <f>AD233*(1+AB$4/12)</f>
        <v>0</v>
      </c>
      <c r="AB234" s="41">
        <f>MAX(0,AA234-AC$4)</f>
        <v>0</v>
      </c>
      <c r="AC234" s="41">
        <f>Y234+AB234</f>
        <v>0</v>
      </c>
      <c r="AD234" s="41">
        <f>MAX(0,MIN(AB234,AC234-$C234))</f>
        <v>0</v>
      </c>
      <c r="AE234" s="41">
        <f>AH233*(1+AF$4/12)</f>
        <v>0</v>
      </c>
      <c r="AF234" s="41">
        <f>MAX(0,AE234-AG$4)</f>
        <v>0</v>
      </c>
      <c r="AG234" s="41">
        <f>AC234+AF234</f>
        <v>0</v>
      </c>
      <c r="AH234" s="41">
        <f>MAX(0,MIN(AF234,AG234-$C234))</f>
        <v>0</v>
      </c>
      <c r="AI234" s="41">
        <f>AL233*(1+AJ$4/12)</f>
        <v>0</v>
      </c>
      <c r="AJ234" s="41">
        <f>MAX(0,AI234-AK$4)</f>
        <v>0</v>
      </c>
      <c r="AK234" s="41">
        <f>AG234+AJ234</f>
        <v>0</v>
      </c>
      <c r="AL234" s="41">
        <f>MAX(0,MIN(AJ234,AK234-$C234))</f>
        <v>0</v>
      </c>
      <c r="AM234" s="41">
        <f>AP233*(1+AN$4/12)</f>
        <v>0</v>
      </c>
      <c r="AN234" s="41">
        <f>MAX(0,AM234-AO$4)</f>
        <v>0</v>
      </c>
      <c r="AO234" s="41">
        <f>AK234+AN234</f>
        <v>0</v>
      </c>
      <c r="AP234" s="41">
        <f>MAX(0,MIN(AN234,AO234-$C234))</f>
        <v>0</v>
      </c>
      <c r="AQ234" s="41">
        <f>AT233*(1+AR$4/12)</f>
        <v>0</v>
      </c>
      <c r="AR234" s="41">
        <f>MAX(0,AQ234-AS$4)</f>
        <v>0</v>
      </c>
      <c r="AS234" s="41">
        <f>AO234+AR234</f>
        <v>0</v>
      </c>
      <c r="AT234" s="41">
        <f>MAX(0,MIN(AR234,AS234-$C234))</f>
        <v>0</v>
      </c>
    </row>
    <row r="235">
      <c r="A235" s="40" t="n">
        <v>229</v>
      </c>
      <c r="B235" s="40" t="str">
        <f>CHOOSE(MONTH(EDATE('4 Дългове'!$D$20,A235-1)),"януари","февруари","март","април","май","юни","юли","август","септември","октомври","ноември","декември")&amp;" "&amp;YEAR(EDATE('4 Дългове'!$D$20,A235-1))&amp;" г."</f>
        <v>ноември 2045 г.</v>
      </c>
      <c r="C235" s="41">
        <f>$C$4-(G235+K235+O235+S235+W235+AA235+AE235+AI235+AM235+AQ235)+(H235+L235+P235+T235+X235+AB235+AF235+AJ235+AN235+AR235)</f>
        <v>470</v>
      </c>
      <c r="D235" s="41">
        <f>(G235+K235+O235+S235+W235+AA235+AE235+AI235+AM235+AQ235)-(J234+N234+R234+V234+Z234+AD234+AH234+AL234+AP234+AT234)</f>
        <v>0</v>
      </c>
      <c r="E235" s="41">
        <f>J235+N235+R235+V235+Z235+AD235+AH235+AL235+AP235+AT235</f>
        <v>0</v>
      </c>
      <c r="F235" s="40" t="str">
        <f>IF(AND(E235&lt;0.005,E234&gt;=0.005),A235,"")</f>
        <v/>
      </c>
      <c r="G235" s="41">
        <f>J234*(1+H$4/12)</f>
        <v>0</v>
      </c>
      <c r="H235" s="41">
        <f>MAX(0,G235-I$4)</f>
        <v>0</v>
      </c>
      <c r="I235" s="41">
        <f>H235</f>
        <v>0</v>
      </c>
      <c r="J235" s="41">
        <f>MAX(0,MIN(H235,I235-$C235))</f>
        <v>0</v>
      </c>
      <c r="K235" s="41">
        <f>N234*(1+L$4/12)</f>
        <v>0</v>
      </c>
      <c r="L235" s="41">
        <f>MAX(0,K235-M$4)</f>
        <v>0</v>
      </c>
      <c r="M235" s="41">
        <f>I235+L235</f>
        <v>0</v>
      </c>
      <c r="N235" s="41">
        <f>MAX(0,MIN(L235,M235-$C235))</f>
        <v>0</v>
      </c>
      <c r="O235" s="41">
        <f>R234*(1+P$4/12)</f>
        <v>0</v>
      </c>
      <c r="P235" s="41">
        <f>MAX(0,O235-Q$4)</f>
        <v>0</v>
      </c>
      <c r="Q235" s="41">
        <f>M235+P235</f>
        <v>0</v>
      </c>
      <c r="R235" s="41">
        <f>MAX(0,MIN(P235,Q235-$C235))</f>
        <v>0</v>
      </c>
      <c r="S235" s="41">
        <f>V234*(1+T$4/12)</f>
        <v>0</v>
      </c>
      <c r="T235" s="41">
        <f>MAX(0,S235-U$4)</f>
        <v>0</v>
      </c>
      <c r="U235" s="41">
        <f>Q235+T235</f>
        <v>0</v>
      </c>
      <c r="V235" s="41">
        <f>MAX(0,MIN(T235,U235-$C235))</f>
        <v>0</v>
      </c>
      <c r="W235" s="41">
        <f>Z234*(1+X$4/12)</f>
        <v>0</v>
      </c>
      <c r="X235" s="41">
        <f>MAX(0,W235-Y$4)</f>
        <v>0</v>
      </c>
      <c r="Y235" s="41">
        <f>U235+X235</f>
        <v>0</v>
      </c>
      <c r="Z235" s="41">
        <f>MAX(0,MIN(X235,Y235-$C235))</f>
        <v>0</v>
      </c>
      <c r="AA235" s="41">
        <f>AD234*(1+AB$4/12)</f>
        <v>0</v>
      </c>
      <c r="AB235" s="41">
        <f>MAX(0,AA235-AC$4)</f>
        <v>0</v>
      </c>
      <c r="AC235" s="41">
        <f>Y235+AB235</f>
        <v>0</v>
      </c>
      <c r="AD235" s="41">
        <f>MAX(0,MIN(AB235,AC235-$C235))</f>
        <v>0</v>
      </c>
      <c r="AE235" s="41">
        <f>AH234*(1+AF$4/12)</f>
        <v>0</v>
      </c>
      <c r="AF235" s="41">
        <f>MAX(0,AE235-AG$4)</f>
        <v>0</v>
      </c>
      <c r="AG235" s="41">
        <f>AC235+AF235</f>
        <v>0</v>
      </c>
      <c r="AH235" s="41">
        <f>MAX(0,MIN(AF235,AG235-$C235))</f>
        <v>0</v>
      </c>
      <c r="AI235" s="41">
        <f>AL234*(1+AJ$4/12)</f>
        <v>0</v>
      </c>
      <c r="AJ235" s="41">
        <f>MAX(0,AI235-AK$4)</f>
        <v>0</v>
      </c>
      <c r="AK235" s="41">
        <f>AG235+AJ235</f>
        <v>0</v>
      </c>
      <c r="AL235" s="41">
        <f>MAX(0,MIN(AJ235,AK235-$C235))</f>
        <v>0</v>
      </c>
      <c r="AM235" s="41">
        <f>AP234*(1+AN$4/12)</f>
        <v>0</v>
      </c>
      <c r="AN235" s="41">
        <f>MAX(0,AM235-AO$4)</f>
        <v>0</v>
      </c>
      <c r="AO235" s="41">
        <f>AK235+AN235</f>
        <v>0</v>
      </c>
      <c r="AP235" s="41">
        <f>MAX(0,MIN(AN235,AO235-$C235))</f>
        <v>0</v>
      </c>
      <c r="AQ235" s="41">
        <f>AT234*(1+AR$4/12)</f>
        <v>0</v>
      </c>
      <c r="AR235" s="41">
        <f>MAX(0,AQ235-AS$4)</f>
        <v>0</v>
      </c>
      <c r="AS235" s="41">
        <f>AO235+AR235</f>
        <v>0</v>
      </c>
      <c r="AT235" s="41">
        <f>MAX(0,MIN(AR235,AS235-$C235))</f>
        <v>0</v>
      </c>
    </row>
    <row r="236">
      <c r="A236" s="40" t="n">
        <v>230</v>
      </c>
      <c r="B236" s="40" t="str">
        <f>CHOOSE(MONTH(EDATE('4 Дългове'!$D$20,A236-1)),"януари","февруари","март","април","май","юни","юли","август","септември","октомври","ноември","декември")&amp;" "&amp;YEAR(EDATE('4 Дългове'!$D$20,A236-1))&amp;" г."</f>
        <v>декември 2045 г.</v>
      </c>
      <c r="C236" s="41">
        <f>$C$4-(G236+K236+O236+S236+W236+AA236+AE236+AI236+AM236+AQ236)+(H236+L236+P236+T236+X236+AB236+AF236+AJ236+AN236+AR236)</f>
        <v>470</v>
      </c>
      <c r="D236" s="41">
        <f>(G236+K236+O236+S236+W236+AA236+AE236+AI236+AM236+AQ236)-(J235+N235+R235+V235+Z235+AD235+AH235+AL235+AP235+AT235)</f>
        <v>0</v>
      </c>
      <c r="E236" s="41">
        <f>J236+N236+R236+V236+Z236+AD236+AH236+AL236+AP236+AT236</f>
        <v>0</v>
      </c>
      <c r="F236" s="40" t="str">
        <f>IF(AND(E236&lt;0.005,E235&gt;=0.005),A236,"")</f>
        <v/>
      </c>
      <c r="G236" s="41">
        <f>J235*(1+H$4/12)</f>
        <v>0</v>
      </c>
      <c r="H236" s="41">
        <f>MAX(0,G236-I$4)</f>
        <v>0</v>
      </c>
      <c r="I236" s="41">
        <f>H236</f>
        <v>0</v>
      </c>
      <c r="J236" s="41">
        <f>MAX(0,MIN(H236,I236-$C236))</f>
        <v>0</v>
      </c>
      <c r="K236" s="41">
        <f>N235*(1+L$4/12)</f>
        <v>0</v>
      </c>
      <c r="L236" s="41">
        <f>MAX(0,K236-M$4)</f>
        <v>0</v>
      </c>
      <c r="M236" s="41">
        <f>I236+L236</f>
        <v>0</v>
      </c>
      <c r="N236" s="41">
        <f>MAX(0,MIN(L236,M236-$C236))</f>
        <v>0</v>
      </c>
      <c r="O236" s="41">
        <f>R235*(1+P$4/12)</f>
        <v>0</v>
      </c>
      <c r="P236" s="41">
        <f>MAX(0,O236-Q$4)</f>
        <v>0</v>
      </c>
      <c r="Q236" s="41">
        <f>M236+P236</f>
        <v>0</v>
      </c>
      <c r="R236" s="41">
        <f>MAX(0,MIN(P236,Q236-$C236))</f>
        <v>0</v>
      </c>
      <c r="S236" s="41">
        <f>V235*(1+T$4/12)</f>
        <v>0</v>
      </c>
      <c r="T236" s="41">
        <f>MAX(0,S236-U$4)</f>
        <v>0</v>
      </c>
      <c r="U236" s="41">
        <f>Q236+T236</f>
        <v>0</v>
      </c>
      <c r="V236" s="41">
        <f>MAX(0,MIN(T236,U236-$C236))</f>
        <v>0</v>
      </c>
      <c r="W236" s="41">
        <f>Z235*(1+X$4/12)</f>
        <v>0</v>
      </c>
      <c r="X236" s="41">
        <f>MAX(0,W236-Y$4)</f>
        <v>0</v>
      </c>
      <c r="Y236" s="41">
        <f>U236+X236</f>
        <v>0</v>
      </c>
      <c r="Z236" s="41">
        <f>MAX(0,MIN(X236,Y236-$C236))</f>
        <v>0</v>
      </c>
      <c r="AA236" s="41">
        <f>AD235*(1+AB$4/12)</f>
        <v>0</v>
      </c>
      <c r="AB236" s="41">
        <f>MAX(0,AA236-AC$4)</f>
        <v>0</v>
      </c>
      <c r="AC236" s="41">
        <f>Y236+AB236</f>
        <v>0</v>
      </c>
      <c r="AD236" s="41">
        <f>MAX(0,MIN(AB236,AC236-$C236))</f>
        <v>0</v>
      </c>
      <c r="AE236" s="41">
        <f>AH235*(1+AF$4/12)</f>
        <v>0</v>
      </c>
      <c r="AF236" s="41">
        <f>MAX(0,AE236-AG$4)</f>
        <v>0</v>
      </c>
      <c r="AG236" s="41">
        <f>AC236+AF236</f>
        <v>0</v>
      </c>
      <c r="AH236" s="41">
        <f>MAX(0,MIN(AF236,AG236-$C236))</f>
        <v>0</v>
      </c>
      <c r="AI236" s="41">
        <f>AL235*(1+AJ$4/12)</f>
        <v>0</v>
      </c>
      <c r="AJ236" s="41">
        <f>MAX(0,AI236-AK$4)</f>
        <v>0</v>
      </c>
      <c r="AK236" s="41">
        <f>AG236+AJ236</f>
        <v>0</v>
      </c>
      <c r="AL236" s="41">
        <f>MAX(0,MIN(AJ236,AK236-$C236))</f>
        <v>0</v>
      </c>
      <c r="AM236" s="41">
        <f>AP235*(1+AN$4/12)</f>
        <v>0</v>
      </c>
      <c r="AN236" s="41">
        <f>MAX(0,AM236-AO$4)</f>
        <v>0</v>
      </c>
      <c r="AO236" s="41">
        <f>AK236+AN236</f>
        <v>0</v>
      </c>
      <c r="AP236" s="41">
        <f>MAX(0,MIN(AN236,AO236-$C236))</f>
        <v>0</v>
      </c>
      <c r="AQ236" s="41">
        <f>AT235*(1+AR$4/12)</f>
        <v>0</v>
      </c>
      <c r="AR236" s="41">
        <f>MAX(0,AQ236-AS$4)</f>
        <v>0</v>
      </c>
      <c r="AS236" s="41">
        <f>AO236+AR236</f>
        <v>0</v>
      </c>
      <c r="AT236" s="41">
        <f>MAX(0,MIN(AR236,AS236-$C236))</f>
        <v>0</v>
      </c>
    </row>
    <row r="237">
      <c r="A237" s="40" t="n">
        <v>231</v>
      </c>
      <c r="B237" s="40" t="str">
        <f>CHOOSE(MONTH(EDATE('4 Дългове'!$D$20,A237-1)),"януари","февруари","март","април","май","юни","юли","август","септември","октомври","ноември","декември")&amp;" "&amp;YEAR(EDATE('4 Дългове'!$D$20,A237-1))&amp;" г."</f>
        <v>януари 2046 г.</v>
      </c>
      <c r="C237" s="41">
        <f>$C$4-(G237+K237+O237+S237+W237+AA237+AE237+AI237+AM237+AQ237)+(H237+L237+P237+T237+X237+AB237+AF237+AJ237+AN237+AR237)</f>
        <v>470</v>
      </c>
      <c r="D237" s="41">
        <f>(G237+K237+O237+S237+W237+AA237+AE237+AI237+AM237+AQ237)-(J236+N236+R236+V236+Z236+AD236+AH236+AL236+AP236+AT236)</f>
        <v>0</v>
      </c>
      <c r="E237" s="41">
        <f>J237+N237+R237+V237+Z237+AD237+AH237+AL237+AP237+AT237</f>
        <v>0</v>
      </c>
      <c r="F237" s="40" t="str">
        <f>IF(AND(E237&lt;0.005,E236&gt;=0.005),A237,"")</f>
        <v/>
      </c>
      <c r="G237" s="41">
        <f>J236*(1+H$4/12)</f>
        <v>0</v>
      </c>
      <c r="H237" s="41">
        <f>MAX(0,G237-I$4)</f>
        <v>0</v>
      </c>
      <c r="I237" s="41">
        <f>H237</f>
        <v>0</v>
      </c>
      <c r="J237" s="41">
        <f>MAX(0,MIN(H237,I237-$C237))</f>
        <v>0</v>
      </c>
      <c r="K237" s="41">
        <f>N236*(1+L$4/12)</f>
        <v>0</v>
      </c>
      <c r="L237" s="41">
        <f>MAX(0,K237-M$4)</f>
        <v>0</v>
      </c>
      <c r="M237" s="41">
        <f>I237+L237</f>
        <v>0</v>
      </c>
      <c r="N237" s="41">
        <f>MAX(0,MIN(L237,M237-$C237))</f>
        <v>0</v>
      </c>
      <c r="O237" s="41">
        <f>R236*(1+P$4/12)</f>
        <v>0</v>
      </c>
      <c r="P237" s="41">
        <f>MAX(0,O237-Q$4)</f>
        <v>0</v>
      </c>
      <c r="Q237" s="41">
        <f>M237+P237</f>
        <v>0</v>
      </c>
      <c r="R237" s="41">
        <f>MAX(0,MIN(P237,Q237-$C237))</f>
        <v>0</v>
      </c>
      <c r="S237" s="41">
        <f>V236*(1+T$4/12)</f>
        <v>0</v>
      </c>
      <c r="T237" s="41">
        <f>MAX(0,S237-U$4)</f>
        <v>0</v>
      </c>
      <c r="U237" s="41">
        <f>Q237+T237</f>
        <v>0</v>
      </c>
      <c r="V237" s="41">
        <f>MAX(0,MIN(T237,U237-$C237))</f>
        <v>0</v>
      </c>
      <c r="W237" s="41">
        <f>Z236*(1+X$4/12)</f>
        <v>0</v>
      </c>
      <c r="X237" s="41">
        <f>MAX(0,W237-Y$4)</f>
        <v>0</v>
      </c>
      <c r="Y237" s="41">
        <f>U237+X237</f>
        <v>0</v>
      </c>
      <c r="Z237" s="41">
        <f>MAX(0,MIN(X237,Y237-$C237))</f>
        <v>0</v>
      </c>
      <c r="AA237" s="41">
        <f>AD236*(1+AB$4/12)</f>
        <v>0</v>
      </c>
      <c r="AB237" s="41">
        <f>MAX(0,AA237-AC$4)</f>
        <v>0</v>
      </c>
      <c r="AC237" s="41">
        <f>Y237+AB237</f>
        <v>0</v>
      </c>
      <c r="AD237" s="41">
        <f>MAX(0,MIN(AB237,AC237-$C237))</f>
        <v>0</v>
      </c>
      <c r="AE237" s="41">
        <f>AH236*(1+AF$4/12)</f>
        <v>0</v>
      </c>
      <c r="AF237" s="41">
        <f>MAX(0,AE237-AG$4)</f>
        <v>0</v>
      </c>
      <c r="AG237" s="41">
        <f>AC237+AF237</f>
        <v>0</v>
      </c>
      <c r="AH237" s="41">
        <f>MAX(0,MIN(AF237,AG237-$C237))</f>
        <v>0</v>
      </c>
      <c r="AI237" s="41">
        <f>AL236*(1+AJ$4/12)</f>
        <v>0</v>
      </c>
      <c r="AJ237" s="41">
        <f>MAX(0,AI237-AK$4)</f>
        <v>0</v>
      </c>
      <c r="AK237" s="41">
        <f>AG237+AJ237</f>
        <v>0</v>
      </c>
      <c r="AL237" s="41">
        <f>MAX(0,MIN(AJ237,AK237-$C237))</f>
        <v>0</v>
      </c>
      <c r="AM237" s="41">
        <f>AP236*(1+AN$4/12)</f>
        <v>0</v>
      </c>
      <c r="AN237" s="41">
        <f>MAX(0,AM237-AO$4)</f>
        <v>0</v>
      </c>
      <c r="AO237" s="41">
        <f>AK237+AN237</f>
        <v>0</v>
      </c>
      <c r="AP237" s="41">
        <f>MAX(0,MIN(AN237,AO237-$C237))</f>
        <v>0</v>
      </c>
      <c r="AQ237" s="41">
        <f>AT236*(1+AR$4/12)</f>
        <v>0</v>
      </c>
      <c r="AR237" s="41">
        <f>MAX(0,AQ237-AS$4)</f>
        <v>0</v>
      </c>
      <c r="AS237" s="41">
        <f>AO237+AR237</f>
        <v>0</v>
      </c>
      <c r="AT237" s="41">
        <f>MAX(0,MIN(AR237,AS237-$C237))</f>
        <v>0</v>
      </c>
    </row>
    <row r="238">
      <c r="A238" s="40" t="n">
        <v>232</v>
      </c>
      <c r="B238" s="40" t="str">
        <f>CHOOSE(MONTH(EDATE('4 Дългове'!$D$20,A238-1)),"януари","февруари","март","април","май","юни","юли","август","септември","октомври","ноември","декември")&amp;" "&amp;YEAR(EDATE('4 Дългове'!$D$20,A238-1))&amp;" г."</f>
        <v>февруари 2046 г.</v>
      </c>
      <c r="C238" s="41">
        <f>$C$4-(G238+K238+O238+S238+W238+AA238+AE238+AI238+AM238+AQ238)+(H238+L238+P238+T238+X238+AB238+AF238+AJ238+AN238+AR238)</f>
        <v>470</v>
      </c>
      <c r="D238" s="41">
        <f>(G238+K238+O238+S238+W238+AA238+AE238+AI238+AM238+AQ238)-(J237+N237+R237+V237+Z237+AD237+AH237+AL237+AP237+AT237)</f>
        <v>0</v>
      </c>
      <c r="E238" s="41">
        <f>J238+N238+R238+V238+Z238+AD238+AH238+AL238+AP238+AT238</f>
        <v>0</v>
      </c>
      <c r="F238" s="40" t="str">
        <f>IF(AND(E238&lt;0.005,E237&gt;=0.005),A238,"")</f>
        <v/>
      </c>
      <c r="G238" s="41">
        <f>J237*(1+H$4/12)</f>
        <v>0</v>
      </c>
      <c r="H238" s="41">
        <f>MAX(0,G238-I$4)</f>
        <v>0</v>
      </c>
      <c r="I238" s="41">
        <f>H238</f>
        <v>0</v>
      </c>
      <c r="J238" s="41">
        <f>MAX(0,MIN(H238,I238-$C238))</f>
        <v>0</v>
      </c>
      <c r="K238" s="41">
        <f>N237*(1+L$4/12)</f>
        <v>0</v>
      </c>
      <c r="L238" s="41">
        <f>MAX(0,K238-M$4)</f>
        <v>0</v>
      </c>
      <c r="M238" s="41">
        <f>I238+L238</f>
        <v>0</v>
      </c>
      <c r="N238" s="41">
        <f>MAX(0,MIN(L238,M238-$C238))</f>
        <v>0</v>
      </c>
      <c r="O238" s="41">
        <f>R237*(1+P$4/12)</f>
        <v>0</v>
      </c>
      <c r="P238" s="41">
        <f>MAX(0,O238-Q$4)</f>
        <v>0</v>
      </c>
      <c r="Q238" s="41">
        <f>M238+P238</f>
        <v>0</v>
      </c>
      <c r="R238" s="41">
        <f>MAX(0,MIN(P238,Q238-$C238))</f>
        <v>0</v>
      </c>
      <c r="S238" s="41">
        <f>V237*(1+T$4/12)</f>
        <v>0</v>
      </c>
      <c r="T238" s="41">
        <f>MAX(0,S238-U$4)</f>
        <v>0</v>
      </c>
      <c r="U238" s="41">
        <f>Q238+T238</f>
        <v>0</v>
      </c>
      <c r="V238" s="41">
        <f>MAX(0,MIN(T238,U238-$C238))</f>
        <v>0</v>
      </c>
      <c r="W238" s="41">
        <f>Z237*(1+X$4/12)</f>
        <v>0</v>
      </c>
      <c r="X238" s="41">
        <f>MAX(0,W238-Y$4)</f>
        <v>0</v>
      </c>
      <c r="Y238" s="41">
        <f>U238+X238</f>
        <v>0</v>
      </c>
      <c r="Z238" s="41">
        <f>MAX(0,MIN(X238,Y238-$C238))</f>
        <v>0</v>
      </c>
      <c r="AA238" s="41">
        <f>AD237*(1+AB$4/12)</f>
        <v>0</v>
      </c>
      <c r="AB238" s="41">
        <f>MAX(0,AA238-AC$4)</f>
        <v>0</v>
      </c>
      <c r="AC238" s="41">
        <f>Y238+AB238</f>
        <v>0</v>
      </c>
      <c r="AD238" s="41">
        <f>MAX(0,MIN(AB238,AC238-$C238))</f>
        <v>0</v>
      </c>
      <c r="AE238" s="41">
        <f>AH237*(1+AF$4/12)</f>
        <v>0</v>
      </c>
      <c r="AF238" s="41">
        <f>MAX(0,AE238-AG$4)</f>
        <v>0</v>
      </c>
      <c r="AG238" s="41">
        <f>AC238+AF238</f>
        <v>0</v>
      </c>
      <c r="AH238" s="41">
        <f>MAX(0,MIN(AF238,AG238-$C238))</f>
        <v>0</v>
      </c>
      <c r="AI238" s="41">
        <f>AL237*(1+AJ$4/12)</f>
        <v>0</v>
      </c>
      <c r="AJ238" s="41">
        <f>MAX(0,AI238-AK$4)</f>
        <v>0</v>
      </c>
      <c r="AK238" s="41">
        <f>AG238+AJ238</f>
        <v>0</v>
      </c>
      <c r="AL238" s="41">
        <f>MAX(0,MIN(AJ238,AK238-$C238))</f>
        <v>0</v>
      </c>
      <c r="AM238" s="41">
        <f>AP237*(1+AN$4/12)</f>
        <v>0</v>
      </c>
      <c r="AN238" s="41">
        <f>MAX(0,AM238-AO$4)</f>
        <v>0</v>
      </c>
      <c r="AO238" s="41">
        <f>AK238+AN238</f>
        <v>0</v>
      </c>
      <c r="AP238" s="41">
        <f>MAX(0,MIN(AN238,AO238-$C238))</f>
        <v>0</v>
      </c>
      <c r="AQ238" s="41">
        <f>AT237*(1+AR$4/12)</f>
        <v>0</v>
      </c>
      <c r="AR238" s="41">
        <f>MAX(0,AQ238-AS$4)</f>
        <v>0</v>
      </c>
      <c r="AS238" s="41">
        <f>AO238+AR238</f>
        <v>0</v>
      </c>
      <c r="AT238" s="41">
        <f>MAX(0,MIN(AR238,AS238-$C238))</f>
        <v>0</v>
      </c>
    </row>
    <row r="239">
      <c r="A239" s="40" t="n">
        <v>233</v>
      </c>
      <c r="B239" s="40" t="str">
        <f>CHOOSE(MONTH(EDATE('4 Дългове'!$D$20,A239-1)),"януари","февруари","март","април","май","юни","юли","август","септември","октомври","ноември","декември")&amp;" "&amp;YEAR(EDATE('4 Дългове'!$D$20,A239-1))&amp;" г."</f>
        <v>март 2046 г.</v>
      </c>
      <c r="C239" s="41">
        <f>$C$4-(G239+K239+O239+S239+W239+AA239+AE239+AI239+AM239+AQ239)+(H239+L239+P239+T239+X239+AB239+AF239+AJ239+AN239+AR239)</f>
        <v>470</v>
      </c>
      <c r="D239" s="41">
        <f>(G239+K239+O239+S239+W239+AA239+AE239+AI239+AM239+AQ239)-(J238+N238+R238+V238+Z238+AD238+AH238+AL238+AP238+AT238)</f>
        <v>0</v>
      </c>
      <c r="E239" s="41">
        <f>J239+N239+R239+V239+Z239+AD239+AH239+AL239+AP239+AT239</f>
        <v>0</v>
      </c>
      <c r="F239" s="40" t="str">
        <f>IF(AND(E239&lt;0.005,E238&gt;=0.005),A239,"")</f>
        <v/>
      </c>
      <c r="G239" s="41">
        <f>J238*(1+H$4/12)</f>
        <v>0</v>
      </c>
      <c r="H239" s="41">
        <f>MAX(0,G239-I$4)</f>
        <v>0</v>
      </c>
      <c r="I239" s="41">
        <f>H239</f>
        <v>0</v>
      </c>
      <c r="J239" s="41">
        <f>MAX(0,MIN(H239,I239-$C239))</f>
        <v>0</v>
      </c>
      <c r="K239" s="41">
        <f>N238*(1+L$4/12)</f>
        <v>0</v>
      </c>
      <c r="L239" s="41">
        <f>MAX(0,K239-M$4)</f>
        <v>0</v>
      </c>
      <c r="M239" s="41">
        <f>I239+L239</f>
        <v>0</v>
      </c>
      <c r="N239" s="41">
        <f>MAX(0,MIN(L239,M239-$C239))</f>
        <v>0</v>
      </c>
      <c r="O239" s="41">
        <f>R238*(1+P$4/12)</f>
        <v>0</v>
      </c>
      <c r="P239" s="41">
        <f>MAX(0,O239-Q$4)</f>
        <v>0</v>
      </c>
      <c r="Q239" s="41">
        <f>M239+P239</f>
        <v>0</v>
      </c>
      <c r="R239" s="41">
        <f>MAX(0,MIN(P239,Q239-$C239))</f>
        <v>0</v>
      </c>
      <c r="S239" s="41">
        <f>V238*(1+T$4/12)</f>
        <v>0</v>
      </c>
      <c r="T239" s="41">
        <f>MAX(0,S239-U$4)</f>
        <v>0</v>
      </c>
      <c r="U239" s="41">
        <f>Q239+T239</f>
        <v>0</v>
      </c>
      <c r="V239" s="41">
        <f>MAX(0,MIN(T239,U239-$C239))</f>
        <v>0</v>
      </c>
      <c r="W239" s="41">
        <f>Z238*(1+X$4/12)</f>
        <v>0</v>
      </c>
      <c r="X239" s="41">
        <f>MAX(0,W239-Y$4)</f>
        <v>0</v>
      </c>
      <c r="Y239" s="41">
        <f>U239+X239</f>
        <v>0</v>
      </c>
      <c r="Z239" s="41">
        <f>MAX(0,MIN(X239,Y239-$C239))</f>
        <v>0</v>
      </c>
      <c r="AA239" s="41">
        <f>AD238*(1+AB$4/12)</f>
        <v>0</v>
      </c>
      <c r="AB239" s="41">
        <f>MAX(0,AA239-AC$4)</f>
        <v>0</v>
      </c>
      <c r="AC239" s="41">
        <f>Y239+AB239</f>
        <v>0</v>
      </c>
      <c r="AD239" s="41">
        <f>MAX(0,MIN(AB239,AC239-$C239))</f>
        <v>0</v>
      </c>
      <c r="AE239" s="41">
        <f>AH238*(1+AF$4/12)</f>
        <v>0</v>
      </c>
      <c r="AF239" s="41">
        <f>MAX(0,AE239-AG$4)</f>
        <v>0</v>
      </c>
      <c r="AG239" s="41">
        <f>AC239+AF239</f>
        <v>0</v>
      </c>
      <c r="AH239" s="41">
        <f>MAX(0,MIN(AF239,AG239-$C239))</f>
        <v>0</v>
      </c>
      <c r="AI239" s="41">
        <f>AL238*(1+AJ$4/12)</f>
        <v>0</v>
      </c>
      <c r="AJ239" s="41">
        <f>MAX(0,AI239-AK$4)</f>
        <v>0</v>
      </c>
      <c r="AK239" s="41">
        <f>AG239+AJ239</f>
        <v>0</v>
      </c>
      <c r="AL239" s="41">
        <f>MAX(0,MIN(AJ239,AK239-$C239))</f>
        <v>0</v>
      </c>
      <c r="AM239" s="41">
        <f>AP238*(1+AN$4/12)</f>
        <v>0</v>
      </c>
      <c r="AN239" s="41">
        <f>MAX(0,AM239-AO$4)</f>
        <v>0</v>
      </c>
      <c r="AO239" s="41">
        <f>AK239+AN239</f>
        <v>0</v>
      </c>
      <c r="AP239" s="41">
        <f>MAX(0,MIN(AN239,AO239-$C239))</f>
        <v>0</v>
      </c>
      <c r="AQ239" s="41">
        <f>AT238*(1+AR$4/12)</f>
        <v>0</v>
      </c>
      <c r="AR239" s="41">
        <f>MAX(0,AQ239-AS$4)</f>
        <v>0</v>
      </c>
      <c r="AS239" s="41">
        <f>AO239+AR239</f>
        <v>0</v>
      </c>
      <c r="AT239" s="41">
        <f>MAX(0,MIN(AR239,AS239-$C239))</f>
        <v>0</v>
      </c>
    </row>
    <row r="240">
      <c r="A240" s="40" t="n">
        <v>234</v>
      </c>
      <c r="B240" s="40" t="str">
        <f>CHOOSE(MONTH(EDATE('4 Дългове'!$D$20,A240-1)),"януари","февруари","март","април","май","юни","юли","август","септември","октомври","ноември","декември")&amp;" "&amp;YEAR(EDATE('4 Дългове'!$D$20,A240-1))&amp;" г."</f>
        <v>април 2046 г.</v>
      </c>
      <c r="C240" s="41">
        <f>$C$4-(G240+K240+O240+S240+W240+AA240+AE240+AI240+AM240+AQ240)+(H240+L240+P240+T240+X240+AB240+AF240+AJ240+AN240+AR240)</f>
        <v>470</v>
      </c>
      <c r="D240" s="41">
        <f>(G240+K240+O240+S240+W240+AA240+AE240+AI240+AM240+AQ240)-(J239+N239+R239+V239+Z239+AD239+AH239+AL239+AP239+AT239)</f>
        <v>0</v>
      </c>
      <c r="E240" s="41">
        <f>J240+N240+R240+V240+Z240+AD240+AH240+AL240+AP240+AT240</f>
        <v>0</v>
      </c>
      <c r="F240" s="40" t="str">
        <f>IF(AND(E240&lt;0.005,E239&gt;=0.005),A240,"")</f>
        <v/>
      </c>
      <c r="G240" s="41">
        <f>J239*(1+H$4/12)</f>
        <v>0</v>
      </c>
      <c r="H240" s="41">
        <f>MAX(0,G240-I$4)</f>
        <v>0</v>
      </c>
      <c r="I240" s="41">
        <f>H240</f>
        <v>0</v>
      </c>
      <c r="J240" s="41">
        <f>MAX(0,MIN(H240,I240-$C240))</f>
        <v>0</v>
      </c>
      <c r="K240" s="41">
        <f>N239*(1+L$4/12)</f>
        <v>0</v>
      </c>
      <c r="L240" s="41">
        <f>MAX(0,K240-M$4)</f>
        <v>0</v>
      </c>
      <c r="M240" s="41">
        <f>I240+L240</f>
        <v>0</v>
      </c>
      <c r="N240" s="41">
        <f>MAX(0,MIN(L240,M240-$C240))</f>
        <v>0</v>
      </c>
      <c r="O240" s="41">
        <f>R239*(1+P$4/12)</f>
        <v>0</v>
      </c>
      <c r="P240" s="41">
        <f>MAX(0,O240-Q$4)</f>
        <v>0</v>
      </c>
      <c r="Q240" s="41">
        <f>M240+P240</f>
        <v>0</v>
      </c>
      <c r="R240" s="41">
        <f>MAX(0,MIN(P240,Q240-$C240))</f>
        <v>0</v>
      </c>
      <c r="S240" s="41">
        <f>V239*(1+T$4/12)</f>
        <v>0</v>
      </c>
      <c r="T240" s="41">
        <f>MAX(0,S240-U$4)</f>
        <v>0</v>
      </c>
      <c r="U240" s="41">
        <f>Q240+T240</f>
        <v>0</v>
      </c>
      <c r="V240" s="41">
        <f>MAX(0,MIN(T240,U240-$C240))</f>
        <v>0</v>
      </c>
      <c r="W240" s="41">
        <f>Z239*(1+X$4/12)</f>
        <v>0</v>
      </c>
      <c r="X240" s="41">
        <f>MAX(0,W240-Y$4)</f>
        <v>0</v>
      </c>
      <c r="Y240" s="41">
        <f>U240+X240</f>
        <v>0</v>
      </c>
      <c r="Z240" s="41">
        <f>MAX(0,MIN(X240,Y240-$C240))</f>
        <v>0</v>
      </c>
      <c r="AA240" s="41">
        <f>AD239*(1+AB$4/12)</f>
        <v>0</v>
      </c>
      <c r="AB240" s="41">
        <f>MAX(0,AA240-AC$4)</f>
        <v>0</v>
      </c>
      <c r="AC240" s="41">
        <f>Y240+AB240</f>
        <v>0</v>
      </c>
      <c r="AD240" s="41">
        <f>MAX(0,MIN(AB240,AC240-$C240))</f>
        <v>0</v>
      </c>
      <c r="AE240" s="41">
        <f>AH239*(1+AF$4/12)</f>
        <v>0</v>
      </c>
      <c r="AF240" s="41">
        <f>MAX(0,AE240-AG$4)</f>
        <v>0</v>
      </c>
      <c r="AG240" s="41">
        <f>AC240+AF240</f>
        <v>0</v>
      </c>
      <c r="AH240" s="41">
        <f>MAX(0,MIN(AF240,AG240-$C240))</f>
        <v>0</v>
      </c>
      <c r="AI240" s="41">
        <f>AL239*(1+AJ$4/12)</f>
        <v>0</v>
      </c>
      <c r="AJ240" s="41">
        <f>MAX(0,AI240-AK$4)</f>
        <v>0</v>
      </c>
      <c r="AK240" s="41">
        <f>AG240+AJ240</f>
        <v>0</v>
      </c>
      <c r="AL240" s="41">
        <f>MAX(0,MIN(AJ240,AK240-$C240))</f>
        <v>0</v>
      </c>
      <c r="AM240" s="41">
        <f>AP239*(1+AN$4/12)</f>
        <v>0</v>
      </c>
      <c r="AN240" s="41">
        <f>MAX(0,AM240-AO$4)</f>
        <v>0</v>
      </c>
      <c r="AO240" s="41">
        <f>AK240+AN240</f>
        <v>0</v>
      </c>
      <c r="AP240" s="41">
        <f>MAX(0,MIN(AN240,AO240-$C240))</f>
        <v>0</v>
      </c>
      <c r="AQ240" s="41">
        <f>AT239*(1+AR$4/12)</f>
        <v>0</v>
      </c>
      <c r="AR240" s="41">
        <f>MAX(0,AQ240-AS$4)</f>
        <v>0</v>
      </c>
      <c r="AS240" s="41">
        <f>AO240+AR240</f>
        <v>0</v>
      </c>
      <c r="AT240" s="41">
        <f>MAX(0,MIN(AR240,AS240-$C240))</f>
        <v>0</v>
      </c>
    </row>
    <row r="241">
      <c r="A241" s="40" t="n">
        <v>235</v>
      </c>
      <c r="B241" s="40" t="str">
        <f>CHOOSE(MONTH(EDATE('4 Дългове'!$D$20,A241-1)),"януари","февруари","март","април","май","юни","юли","август","септември","октомври","ноември","декември")&amp;" "&amp;YEAR(EDATE('4 Дългове'!$D$20,A241-1))&amp;" г."</f>
        <v>май 2046 г.</v>
      </c>
      <c r="C241" s="41">
        <f>$C$4-(G241+K241+O241+S241+W241+AA241+AE241+AI241+AM241+AQ241)+(H241+L241+P241+T241+X241+AB241+AF241+AJ241+AN241+AR241)</f>
        <v>470</v>
      </c>
      <c r="D241" s="41">
        <f>(G241+K241+O241+S241+W241+AA241+AE241+AI241+AM241+AQ241)-(J240+N240+R240+V240+Z240+AD240+AH240+AL240+AP240+AT240)</f>
        <v>0</v>
      </c>
      <c r="E241" s="41">
        <f>J241+N241+R241+V241+Z241+AD241+AH241+AL241+AP241+AT241</f>
        <v>0</v>
      </c>
      <c r="F241" s="40" t="str">
        <f>IF(AND(E241&lt;0.005,E240&gt;=0.005),A241,"")</f>
        <v/>
      </c>
      <c r="G241" s="41">
        <f>J240*(1+H$4/12)</f>
        <v>0</v>
      </c>
      <c r="H241" s="41">
        <f>MAX(0,G241-I$4)</f>
        <v>0</v>
      </c>
      <c r="I241" s="41">
        <f>H241</f>
        <v>0</v>
      </c>
      <c r="J241" s="41">
        <f>MAX(0,MIN(H241,I241-$C241))</f>
        <v>0</v>
      </c>
      <c r="K241" s="41">
        <f>N240*(1+L$4/12)</f>
        <v>0</v>
      </c>
      <c r="L241" s="41">
        <f>MAX(0,K241-M$4)</f>
        <v>0</v>
      </c>
      <c r="M241" s="41">
        <f>I241+L241</f>
        <v>0</v>
      </c>
      <c r="N241" s="41">
        <f>MAX(0,MIN(L241,M241-$C241))</f>
        <v>0</v>
      </c>
      <c r="O241" s="41">
        <f>R240*(1+P$4/12)</f>
        <v>0</v>
      </c>
      <c r="P241" s="41">
        <f>MAX(0,O241-Q$4)</f>
        <v>0</v>
      </c>
      <c r="Q241" s="41">
        <f>M241+P241</f>
        <v>0</v>
      </c>
      <c r="R241" s="41">
        <f>MAX(0,MIN(P241,Q241-$C241))</f>
        <v>0</v>
      </c>
      <c r="S241" s="41">
        <f>V240*(1+T$4/12)</f>
        <v>0</v>
      </c>
      <c r="T241" s="41">
        <f>MAX(0,S241-U$4)</f>
        <v>0</v>
      </c>
      <c r="U241" s="41">
        <f>Q241+T241</f>
        <v>0</v>
      </c>
      <c r="V241" s="41">
        <f>MAX(0,MIN(T241,U241-$C241))</f>
        <v>0</v>
      </c>
      <c r="W241" s="41">
        <f>Z240*(1+X$4/12)</f>
        <v>0</v>
      </c>
      <c r="X241" s="41">
        <f>MAX(0,W241-Y$4)</f>
        <v>0</v>
      </c>
      <c r="Y241" s="41">
        <f>U241+X241</f>
        <v>0</v>
      </c>
      <c r="Z241" s="41">
        <f>MAX(0,MIN(X241,Y241-$C241))</f>
        <v>0</v>
      </c>
      <c r="AA241" s="41">
        <f>AD240*(1+AB$4/12)</f>
        <v>0</v>
      </c>
      <c r="AB241" s="41">
        <f>MAX(0,AA241-AC$4)</f>
        <v>0</v>
      </c>
      <c r="AC241" s="41">
        <f>Y241+AB241</f>
        <v>0</v>
      </c>
      <c r="AD241" s="41">
        <f>MAX(0,MIN(AB241,AC241-$C241))</f>
        <v>0</v>
      </c>
      <c r="AE241" s="41">
        <f>AH240*(1+AF$4/12)</f>
        <v>0</v>
      </c>
      <c r="AF241" s="41">
        <f>MAX(0,AE241-AG$4)</f>
        <v>0</v>
      </c>
      <c r="AG241" s="41">
        <f>AC241+AF241</f>
        <v>0</v>
      </c>
      <c r="AH241" s="41">
        <f>MAX(0,MIN(AF241,AG241-$C241))</f>
        <v>0</v>
      </c>
      <c r="AI241" s="41">
        <f>AL240*(1+AJ$4/12)</f>
        <v>0</v>
      </c>
      <c r="AJ241" s="41">
        <f>MAX(0,AI241-AK$4)</f>
        <v>0</v>
      </c>
      <c r="AK241" s="41">
        <f>AG241+AJ241</f>
        <v>0</v>
      </c>
      <c r="AL241" s="41">
        <f>MAX(0,MIN(AJ241,AK241-$C241))</f>
        <v>0</v>
      </c>
      <c r="AM241" s="41">
        <f>AP240*(1+AN$4/12)</f>
        <v>0</v>
      </c>
      <c r="AN241" s="41">
        <f>MAX(0,AM241-AO$4)</f>
        <v>0</v>
      </c>
      <c r="AO241" s="41">
        <f>AK241+AN241</f>
        <v>0</v>
      </c>
      <c r="AP241" s="41">
        <f>MAX(0,MIN(AN241,AO241-$C241))</f>
        <v>0</v>
      </c>
      <c r="AQ241" s="41">
        <f>AT240*(1+AR$4/12)</f>
        <v>0</v>
      </c>
      <c r="AR241" s="41">
        <f>MAX(0,AQ241-AS$4)</f>
        <v>0</v>
      </c>
      <c r="AS241" s="41">
        <f>AO241+AR241</f>
        <v>0</v>
      </c>
      <c r="AT241" s="41">
        <f>MAX(0,MIN(AR241,AS241-$C241))</f>
        <v>0</v>
      </c>
    </row>
    <row r="242">
      <c r="A242" s="40" t="n">
        <v>236</v>
      </c>
      <c r="B242" s="40" t="str">
        <f>CHOOSE(MONTH(EDATE('4 Дългове'!$D$20,A242-1)),"януари","февруари","март","април","май","юни","юли","август","септември","октомври","ноември","декември")&amp;" "&amp;YEAR(EDATE('4 Дългове'!$D$20,A242-1))&amp;" г."</f>
        <v>юни 2046 г.</v>
      </c>
      <c r="C242" s="41">
        <f>$C$4-(G242+K242+O242+S242+W242+AA242+AE242+AI242+AM242+AQ242)+(H242+L242+P242+T242+X242+AB242+AF242+AJ242+AN242+AR242)</f>
        <v>470</v>
      </c>
      <c r="D242" s="41">
        <f>(G242+K242+O242+S242+W242+AA242+AE242+AI242+AM242+AQ242)-(J241+N241+R241+V241+Z241+AD241+AH241+AL241+AP241+AT241)</f>
        <v>0</v>
      </c>
      <c r="E242" s="41">
        <f>J242+N242+R242+V242+Z242+AD242+AH242+AL242+AP242+AT242</f>
        <v>0</v>
      </c>
      <c r="F242" s="40" t="str">
        <f>IF(AND(E242&lt;0.005,E241&gt;=0.005),A242,"")</f>
        <v/>
      </c>
      <c r="G242" s="41">
        <f>J241*(1+H$4/12)</f>
        <v>0</v>
      </c>
      <c r="H242" s="41">
        <f>MAX(0,G242-I$4)</f>
        <v>0</v>
      </c>
      <c r="I242" s="41">
        <f>H242</f>
        <v>0</v>
      </c>
      <c r="J242" s="41">
        <f>MAX(0,MIN(H242,I242-$C242))</f>
        <v>0</v>
      </c>
      <c r="K242" s="41">
        <f>N241*(1+L$4/12)</f>
        <v>0</v>
      </c>
      <c r="L242" s="41">
        <f>MAX(0,K242-M$4)</f>
        <v>0</v>
      </c>
      <c r="M242" s="41">
        <f>I242+L242</f>
        <v>0</v>
      </c>
      <c r="N242" s="41">
        <f>MAX(0,MIN(L242,M242-$C242))</f>
        <v>0</v>
      </c>
      <c r="O242" s="41">
        <f>R241*(1+P$4/12)</f>
        <v>0</v>
      </c>
      <c r="P242" s="41">
        <f>MAX(0,O242-Q$4)</f>
        <v>0</v>
      </c>
      <c r="Q242" s="41">
        <f>M242+P242</f>
        <v>0</v>
      </c>
      <c r="R242" s="41">
        <f>MAX(0,MIN(P242,Q242-$C242))</f>
        <v>0</v>
      </c>
      <c r="S242" s="41">
        <f>V241*(1+T$4/12)</f>
        <v>0</v>
      </c>
      <c r="T242" s="41">
        <f>MAX(0,S242-U$4)</f>
        <v>0</v>
      </c>
      <c r="U242" s="41">
        <f>Q242+T242</f>
        <v>0</v>
      </c>
      <c r="V242" s="41">
        <f>MAX(0,MIN(T242,U242-$C242))</f>
        <v>0</v>
      </c>
      <c r="W242" s="41">
        <f>Z241*(1+X$4/12)</f>
        <v>0</v>
      </c>
      <c r="X242" s="41">
        <f>MAX(0,W242-Y$4)</f>
        <v>0</v>
      </c>
      <c r="Y242" s="41">
        <f>U242+X242</f>
        <v>0</v>
      </c>
      <c r="Z242" s="41">
        <f>MAX(0,MIN(X242,Y242-$C242))</f>
        <v>0</v>
      </c>
      <c r="AA242" s="41">
        <f>AD241*(1+AB$4/12)</f>
        <v>0</v>
      </c>
      <c r="AB242" s="41">
        <f>MAX(0,AA242-AC$4)</f>
        <v>0</v>
      </c>
      <c r="AC242" s="41">
        <f>Y242+AB242</f>
        <v>0</v>
      </c>
      <c r="AD242" s="41">
        <f>MAX(0,MIN(AB242,AC242-$C242))</f>
        <v>0</v>
      </c>
      <c r="AE242" s="41">
        <f>AH241*(1+AF$4/12)</f>
        <v>0</v>
      </c>
      <c r="AF242" s="41">
        <f>MAX(0,AE242-AG$4)</f>
        <v>0</v>
      </c>
      <c r="AG242" s="41">
        <f>AC242+AF242</f>
        <v>0</v>
      </c>
      <c r="AH242" s="41">
        <f>MAX(0,MIN(AF242,AG242-$C242))</f>
        <v>0</v>
      </c>
      <c r="AI242" s="41">
        <f>AL241*(1+AJ$4/12)</f>
        <v>0</v>
      </c>
      <c r="AJ242" s="41">
        <f>MAX(0,AI242-AK$4)</f>
        <v>0</v>
      </c>
      <c r="AK242" s="41">
        <f>AG242+AJ242</f>
        <v>0</v>
      </c>
      <c r="AL242" s="41">
        <f>MAX(0,MIN(AJ242,AK242-$C242))</f>
        <v>0</v>
      </c>
      <c r="AM242" s="41">
        <f>AP241*(1+AN$4/12)</f>
        <v>0</v>
      </c>
      <c r="AN242" s="41">
        <f>MAX(0,AM242-AO$4)</f>
        <v>0</v>
      </c>
      <c r="AO242" s="41">
        <f>AK242+AN242</f>
        <v>0</v>
      </c>
      <c r="AP242" s="41">
        <f>MAX(0,MIN(AN242,AO242-$C242))</f>
        <v>0</v>
      </c>
      <c r="AQ242" s="41">
        <f>AT241*(1+AR$4/12)</f>
        <v>0</v>
      </c>
      <c r="AR242" s="41">
        <f>MAX(0,AQ242-AS$4)</f>
        <v>0</v>
      </c>
      <c r="AS242" s="41">
        <f>AO242+AR242</f>
        <v>0</v>
      </c>
      <c r="AT242" s="41">
        <f>MAX(0,MIN(AR242,AS242-$C242))</f>
        <v>0</v>
      </c>
    </row>
    <row r="243">
      <c r="A243" s="40" t="n">
        <v>237</v>
      </c>
      <c r="B243" s="40" t="str">
        <f>CHOOSE(MONTH(EDATE('4 Дългове'!$D$20,A243-1)),"януари","февруари","март","април","май","юни","юли","август","септември","октомври","ноември","декември")&amp;" "&amp;YEAR(EDATE('4 Дългове'!$D$20,A243-1))&amp;" г."</f>
        <v>юли 2046 г.</v>
      </c>
      <c r="C243" s="41">
        <f>$C$4-(G243+K243+O243+S243+W243+AA243+AE243+AI243+AM243+AQ243)+(H243+L243+P243+T243+X243+AB243+AF243+AJ243+AN243+AR243)</f>
        <v>470</v>
      </c>
      <c r="D243" s="41">
        <f>(G243+K243+O243+S243+W243+AA243+AE243+AI243+AM243+AQ243)-(J242+N242+R242+V242+Z242+AD242+AH242+AL242+AP242+AT242)</f>
        <v>0</v>
      </c>
      <c r="E243" s="41">
        <f>J243+N243+R243+V243+Z243+AD243+AH243+AL243+AP243+AT243</f>
        <v>0</v>
      </c>
      <c r="F243" s="40" t="str">
        <f>IF(AND(E243&lt;0.005,E242&gt;=0.005),A243,"")</f>
        <v/>
      </c>
      <c r="G243" s="41">
        <f>J242*(1+H$4/12)</f>
        <v>0</v>
      </c>
      <c r="H243" s="41">
        <f>MAX(0,G243-I$4)</f>
        <v>0</v>
      </c>
      <c r="I243" s="41">
        <f>H243</f>
        <v>0</v>
      </c>
      <c r="J243" s="41">
        <f>MAX(0,MIN(H243,I243-$C243))</f>
        <v>0</v>
      </c>
      <c r="K243" s="41">
        <f>N242*(1+L$4/12)</f>
        <v>0</v>
      </c>
      <c r="L243" s="41">
        <f>MAX(0,K243-M$4)</f>
        <v>0</v>
      </c>
      <c r="M243" s="41">
        <f>I243+L243</f>
        <v>0</v>
      </c>
      <c r="N243" s="41">
        <f>MAX(0,MIN(L243,M243-$C243))</f>
        <v>0</v>
      </c>
      <c r="O243" s="41">
        <f>R242*(1+P$4/12)</f>
        <v>0</v>
      </c>
      <c r="P243" s="41">
        <f>MAX(0,O243-Q$4)</f>
        <v>0</v>
      </c>
      <c r="Q243" s="41">
        <f>M243+P243</f>
        <v>0</v>
      </c>
      <c r="R243" s="41">
        <f>MAX(0,MIN(P243,Q243-$C243))</f>
        <v>0</v>
      </c>
      <c r="S243" s="41">
        <f>V242*(1+T$4/12)</f>
        <v>0</v>
      </c>
      <c r="T243" s="41">
        <f>MAX(0,S243-U$4)</f>
        <v>0</v>
      </c>
      <c r="U243" s="41">
        <f>Q243+T243</f>
        <v>0</v>
      </c>
      <c r="V243" s="41">
        <f>MAX(0,MIN(T243,U243-$C243))</f>
        <v>0</v>
      </c>
      <c r="W243" s="41">
        <f>Z242*(1+X$4/12)</f>
        <v>0</v>
      </c>
      <c r="X243" s="41">
        <f>MAX(0,W243-Y$4)</f>
        <v>0</v>
      </c>
      <c r="Y243" s="41">
        <f>U243+X243</f>
        <v>0</v>
      </c>
      <c r="Z243" s="41">
        <f>MAX(0,MIN(X243,Y243-$C243))</f>
        <v>0</v>
      </c>
      <c r="AA243" s="41">
        <f>AD242*(1+AB$4/12)</f>
        <v>0</v>
      </c>
      <c r="AB243" s="41">
        <f>MAX(0,AA243-AC$4)</f>
        <v>0</v>
      </c>
      <c r="AC243" s="41">
        <f>Y243+AB243</f>
        <v>0</v>
      </c>
      <c r="AD243" s="41">
        <f>MAX(0,MIN(AB243,AC243-$C243))</f>
        <v>0</v>
      </c>
      <c r="AE243" s="41">
        <f>AH242*(1+AF$4/12)</f>
        <v>0</v>
      </c>
      <c r="AF243" s="41">
        <f>MAX(0,AE243-AG$4)</f>
        <v>0</v>
      </c>
      <c r="AG243" s="41">
        <f>AC243+AF243</f>
        <v>0</v>
      </c>
      <c r="AH243" s="41">
        <f>MAX(0,MIN(AF243,AG243-$C243))</f>
        <v>0</v>
      </c>
      <c r="AI243" s="41">
        <f>AL242*(1+AJ$4/12)</f>
        <v>0</v>
      </c>
      <c r="AJ243" s="41">
        <f>MAX(0,AI243-AK$4)</f>
        <v>0</v>
      </c>
      <c r="AK243" s="41">
        <f>AG243+AJ243</f>
        <v>0</v>
      </c>
      <c r="AL243" s="41">
        <f>MAX(0,MIN(AJ243,AK243-$C243))</f>
        <v>0</v>
      </c>
      <c r="AM243" s="41">
        <f>AP242*(1+AN$4/12)</f>
        <v>0</v>
      </c>
      <c r="AN243" s="41">
        <f>MAX(0,AM243-AO$4)</f>
        <v>0</v>
      </c>
      <c r="AO243" s="41">
        <f>AK243+AN243</f>
        <v>0</v>
      </c>
      <c r="AP243" s="41">
        <f>MAX(0,MIN(AN243,AO243-$C243))</f>
        <v>0</v>
      </c>
      <c r="AQ243" s="41">
        <f>AT242*(1+AR$4/12)</f>
        <v>0</v>
      </c>
      <c r="AR243" s="41">
        <f>MAX(0,AQ243-AS$4)</f>
        <v>0</v>
      </c>
      <c r="AS243" s="41">
        <f>AO243+AR243</f>
        <v>0</v>
      </c>
      <c r="AT243" s="41">
        <f>MAX(0,MIN(AR243,AS243-$C243))</f>
        <v>0</v>
      </c>
    </row>
    <row r="244">
      <c r="A244" s="40" t="n">
        <v>238</v>
      </c>
      <c r="B244" s="40" t="str">
        <f>CHOOSE(MONTH(EDATE('4 Дългове'!$D$20,A244-1)),"януари","февруари","март","април","май","юни","юли","август","септември","октомври","ноември","декември")&amp;" "&amp;YEAR(EDATE('4 Дългове'!$D$20,A244-1))&amp;" г."</f>
        <v>август 2046 г.</v>
      </c>
      <c r="C244" s="41">
        <f>$C$4-(G244+K244+O244+S244+W244+AA244+AE244+AI244+AM244+AQ244)+(H244+L244+P244+T244+X244+AB244+AF244+AJ244+AN244+AR244)</f>
        <v>470</v>
      </c>
      <c r="D244" s="41">
        <f>(G244+K244+O244+S244+W244+AA244+AE244+AI244+AM244+AQ244)-(J243+N243+R243+V243+Z243+AD243+AH243+AL243+AP243+AT243)</f>
        <v>0</v>
      </c>
      <c r="E244" s="41">
        <f>J244+N244+R244+V244+Z244+AD244+AH244+AL244+AP244+AT244</f>
        <v>0</v>
      </c>
      <c r="F244" s="40" t="str">
        <f>IF(AND(E244&lt;0.005,E243&gt;=0.005),A244,"")</f>
        <v/>
      </c>
      <c r="G244" s="41">
        <f>J243*(1+H$4/12)</f>
        <v>0</v>
      </c>
      <c r="H244" s="41">
        <f>MAX(0,G244-I$4)</f>
        <v>0</v>
      </c>
      <c r="I244" s="41">
        <f>H244</f>
        <v>0</v>
      </c>
      <c r="J244" s="41">
        <f>MAX(0,MIN(H244,I244-$C244))</f>
        <v>0</v>
      </c>
      <c r="K244" s="41">
        <f>N243*(1+L$4/12)</f>
        <v>0</v>
      </c>
      <c r="L244" s="41">
        <f>MAX(0,K244-M$4)</f>
        <v>0</v>
      </c>
      <c r="M244" s="41">
        <f>I244+L244</f>
        <v>0</v>
      </c>
      <c r="N244" s="41">
        <f>MAX(0,MIN(L244,M244-$C244))</f>
        <v>0</v>
      </c>
      <c r="O244" s="41">
        <f>R243*(1+P$4/12)</f>
        <v>0</v>
      </c>
      <c r="P244" s="41">
        <f>MAX(0,O244-Q$4)</f>
        <v>0</v>
      </c>
      <c r="Q244" s="41">
        <f>M244+P244</f>
        <v>0</v>
      </c>
      <c r="R244" s="41">
        <f>MAX(0,MIN(P244,Q244-$C244))</f>
        <v>0</v>
      </c>
      <c r="S244" s="41">
        <f>V243*(1+T$4/12)</f>
        <v>0</v>
      </c>
      <c r="T244" s="41">
        <f>MAX(0,S244-U$4)</f>
        <v>0</v>
      </c>
      <c r="U244" s="41">
        <f>Q244+T244</f>
        <v>0</v>
      </c>
      <c r="V244" s="41">
        <f>MAX(0,MIN(T244,U244-$C244))</f>
        <v>0</v>
      </c>
      <c r="W244" s="41">
        <f>Z243*(1+X$4/12)</f>
        <v>0</v>
      </c>
      <c r="X244" s="41">
        <f>MAX(0,W244-Y$4)</f>
        <v>0</v>
      </c>
      <c r="Y244" s="41">
        <f>U244+X244</f>
        <v>0</v>
      </c>
      <c r="Z244" s="41">
        <f>MAX(0,MIN(X244,Y244-$C244))</f>
        <v>0</v>
      </c>
      <c r="AA244" s="41">
        <f>AD243*(1+AB$4/12)</f>
        <v>0</v>
      </c>
      <c r="AB244" s="41">
        <f>MAX(0,AA244-AC$4)</f>
        <v>0</v>
      </c>
      <c r="AC244" s="41">
        <f>Y244+AB244</f>
        <v>0</v>
      </c>
      <c r="AD244" s="41">
        <f>MAX(0,MIN(AB244,AC244-$C244))</f>
        <v>0</v>
      </c>
      <c r="AE244" s="41">
        <f>AH243*(1+AF$4/12)</f>
        <v>0</v>
      </c>
      <c r="AF244" s="41">
        <f>MAX(0,AE244-AG$4)</f>
        <v>0</v>
      </c>
      <c r="AG244" s="41">
        <f>AC244+AF244</f>
        <v>0</v>
      </c>
      <c r="AH244" s="41">
        <f>MAX(0,MIN(AF244,AG244-$C244))</f>
        <v>0</v>
      </c>
      <c r="AI244" s="41">
        <f>AL243*(1+AJ$4/12)</f>
        <v>0</v>
      </c>
      <c r="AJ244" s="41">
        <f>MAX(0,AI244-AK$4)</f>
        <v>0</v>
      </c>
      <c r="AK244" s="41">
        <f>AG244+AJ244</f>
        <v>0</v>
      </c>
      <c r="AL244" s="41">
        <f>MAX(0,MIN(AJ244,AK244-$C244))</f>
        <v>0</v>
      </c>
      <c r="AM244" s="41">
        <f>AP243*(1+AN$4/12)</f>
        <v>0</v>
      </c>
      <c r="AN244" s="41">
        <f>MAX(0,AM244-AO$4)</f>
        <v>0</v>
      </c>
      <c r="AO244" s="41">
        <f>AK244+AN244</f>
        <v>0</v>
      </c>
      <c r="AP244" s="41">
        <f>MAX(0,MIN(AN244,AO244-$C244))</f>
        <v>0</v>
      </c>
      <c r="AQ244" s="41">
        <f>AT243*(1+AR$4/12)</f>
        <v>0</v>
      </c>
      <c r="AR244" s="41">
        <f>MAX(0,AQ244-AS$4)</f>
        <v>0</v>
      </c>
      <c r="AS244" s="41">
        <f>AO244+AR244</f>
        <v>0</v>
      </c>
      <c r="AT244" s="41">
        <f>MAX(0,MIN(AR244,AS244-$C244))</f>
        <v>0</v>
      </c>
    </row>
    <row r="245">
      <c r="A245" s="40" t="n">
        <v>239</v>
      </c>
      <c r="B245" s="40" t="str">
        <f>CHOOSE(MONTH(EDATE('4 Дългове'!$D$20,A245-1)),"януари","февруари","март","април","май","юни","юли","август","септември","октомври","ноември","декември")&amp;" "&amp;YEAR(EDATE('4 Дългове'!$D$20,A245-1))&amp;" г."</f>
        <v>септември 2046 г.</v>
      </c>
      <c r="C245" s="41">
        <f>$C$4-(G245+K245+O245+S245+W245+AA245+AE245+AI245+AM245+AQ245)+(H245+L245+P245+T245+X245+AB245+AF245+AJ245+AN245+AR245)</f>
        <v>470</v>
      </c>
      <c r="D245" s="41">
        <f>(G245+K245+O245+S245+W245+AA245+AE245+AI245+AM245+AQ245)-(J244+N244+R244+V244+Z244+AD244+AH244+AL244+AP244+AT244)</f>
        <v>0</v>
      </c>
      <c r="E245" s="41">
        <f>J245+N245+R245+V245+Z245+AD245+AH245+AL245+AP245+AT245</f>
        <v>0</v>
      </c>
      <c r="F245" s="40" t="str">
        <f>IF(AND(E245&lt;0.005,E244&gt;=0.005),A245,"")</f>
        <v/>
      </c>
      <c r="G245" s="41">
        <f>J244*(1+H$4/12)</f>
        <v>0</v>
      </c>
      <c r="H245" s="41">
        <f>MAX(0,G245-I$4)</f>
        <v>0</v>
      </c>
      <c r="I245" s="41">
        <f>H245</f>
        <v>0</v>
      </c>
      <c r="J245" s="41">
        <f>MAX(0,MIN(H245,I245-$C245))</f>
        <v>0</v>
      </c>
      <c r="K245" s="41">
        <f>N244*(1+L$4/12)</f>
        <v>0</v>
      </c>
      <c r="L245" s="41">
        <f>MAX(0,K245-M$4)</f>
        <v>0</v>
      </c>
      <c r="M245" s="41">
        <f>I245+L245</f>
        <v>0</v>
      </c>
      <c r="N245" s="41">
        <f>MAX(0,MIN(L245,M245-$C245))</f>
        <v>0</v>
      </c>
      <c r="O245" s="41">
        <f>R244*(1+P$4/12)</f>
        <v>0</v>
      </c>
      <c r="P245" s="41">
        <f>MAX(0,O245-Q$4)</f>
        <v>0</v>
      </c>
      <c r="Q245" s="41">
        <f>M245+P245</f>
        <v>0</v>
      </c>
      <c r="R245" s="41">
        <f>MAX(0,MIN(P245,Q245-$C245))</f>
        <v>0</v>
      </c>
      <c r="S245" s="41">
        <f>V244*(1+T$4/12)</f>
        <v>0</v>
      </c>
      <c r="T245" s="41">
        <f>MAX(0,S245-U$4)</f>
        <v>0</v>
      </c>
      <c r="U245" s="41">
        <f>Q245+T245</f>
        <v>0</v>
      </c>
      <c r="V245" s="41">
        <f>MAX(0,MIN(T245,U245-$C245))</f>
        <v>0</v>
      </c>
      <c r="W245" s="41">
        <f>Z244*(1+X$4/12)</f>
        <v>0</v>
      </c>
      <c r="X245" s="41">
        <f>MAX(0,W245-Y$4)</f>
        <v>0</v>
      </c>
      <c r="Y245" s="41">
        <f>U245+X245</f>
        <v>0</v>
      </c>
      <c r="Z245" s="41">
        <f>MAX(0,MIN(X245,Y245-$C245))</f>
        <v>0</v>
      </c>
      <c r="AA245" s="41">
        <f>AD244*(1+AB$4/12)</f>
        <v>0</v>
      </c>
      <c r="AB245" s="41">
        <f>MAX(0,AA245-AC$4)</f>
        <v>0</v>
      </c>
      <c r="AC245" s="41">
        <f>Y245+AB245</f>
        <v>0</v>
      </c>
      <c r="AD245" s="41">
        <f>MAX(0,MIN(AB245,AC245-$C245))</f>
        <v>0</v>
      </c>
      <c r="AE245" s="41">
        <f>AH244*(1+AF$4/12)</f>
        <v>0</v>
      </c>
      <c r="AF245" s="41">
        <f>MAX(0,AE245-AG$4)</f>
        <v>0</v>
      </c>
      <c r="AG245" s="41">
        <f>AC245+AF245</f>
        <v>0</v>
      </c>
      <c r="AH245" s="41">
        <f>MAX(0,MIN(AF245,AG245-$C245))</f>
        <v>0</v>
      </c>
      <c r="AI245" s="41">
        <f>AL244*(1+AJ$4/12)</f>
        <v>0</v>
      </c>
      <c r="AJ245" s="41">
        <f>MAX(0,AI245-AK$4)</f>
        <v>0</v>
      </c>
      <c r="AK245" s="41">
        <f>AG245+AJ245</f>
        <v>0</v>
      </c>
      <c r="AL245" s="41">
        <f>MAX(0,MIN(AJ245,AK245-$C245))</f>
        <v>0</v>
      </c>
      <c r="AM245" s="41">
        <f>AP244*(1+AN$4/12)</f>
        <v>0</v>
      </c>
      <c r="AN245" s="41">
        <f>MAX(0,AM245-AO$4)</f>
        <v>0</v>
      </c>
      <c r="AO245" s="41">
        <f>AK245+AN245</f>
        <v>0</v>
      </c>
      <c r="AP245" s="41">
        <f>MAX(0,MIN(AN245,AO245-$C245))</f>
        <v>0</v>
      </c>
      <c r="AQ245" s="41">
        <f>AT244*(1+AR$4/12)</f>
        <v>0</v>
      </c>
      <c r="AR245" s="41">
        <f>MAX(0,AQ245-AS$4)</f>
        <v>0</v>
      </c>
      <c r="AS245" s="41">
        <f>AO245+AR245</f>
        <v>0</v>
      </c>
      <c r="AT245" s="41">
        <f>MAX(0,MIN(AR245,AS245-$C245))</f>
        <v>0</v>
      </c>
    </row>
    <row r="246">
      <c r="A246" s="40" t="n">
        <v>240</v>
      </c>
      <c r="B246" s="40" t="str">
        <f>CHOOSE(MONTH(EDATE('4 Дългове'!$D$20,A246-1)),"януари","февруари","март","април","май","юни","юли","август","септември","октомври","ноември","декември")&amp;" "&amp;YEAR(EDATE('4 Дългове'!$D$20,A246-1))&amp;" г."</f>
        <v>октомври 2046 г.</v>
      </c>
      <c r="C246" s="41">
        <f>$C$4-(G246+K246+O246+S246+W246+AA246+AE246+AI246+AM246+AQ246)+(H246+L246+P246+T246+X246+AB246+AF246+AJ246+AN246+AR246)</f>
        <v>470</v>
      </c>
      <c r="D246" s="41">
        <f>(G246+K246+O246+S246+W246+AA246+AE246+AI246+AM246+AQ246)-(J245+N245+R245+V245+Z245+AD245+AH245+AL245+AP245+AT245)</f>
        <v>0</v>
      </c>
      <c r="E246" s="41">
        <f>J246+N246+R246+V246+Z246+AD246+AH246+AL246+AP246+AT246</f>
        <v>0</v>
      </c>
      <c r="F246" s="40" t="str">
        <f>IF(AND(E246&lt;0.005,E245&gt;=0.005),A246,"")</f>
        <v/>
      </c>
      <c r="G246" s="41">
        <f>J245*(1+H$4/12)</f>
        <v>0</v>
      </c>
      <c r="H246" s="41">
        <f>MAX(0,G246-I$4)</f>
        <v>0</v>
      </c>
      <c r="I246" s="41">
        <f>H246</f>
        <v>0</v>
      </c>
      <c r="J246" s="41">
        <f>MAX(0,MIN(H246,I246-$C246))</f>
        <v>0</v>
      </c>
      <c r="K246" s="41">
        <f>N245*(1+L$4/12)</f>
        <v>0</v>
      </c>
      <c r="L246" s="41">
        <f>MAX(0,K246-M$4)</f>
        <v>0</v>
      </c>
      <c r="M246" s="41">
        <f>I246+L246</f>
        <v>0</v>
      </c>
      <c r="N246" s="41">
        <f>MAX(0,MIN(L246,M246-$C246))</f>
        <v>0</v>
      </c>
      <c r="O246" s="41">
        <f>R245*(1+P$4/12)</f>
        <v>0</v>
      </c>
      <c r="P246" s="41">
        <f>MAX(0,O246-Q$4)</f>
        <v>0</v>
      </c>
      <c r="Q246" s="41">
        <f>M246+P246</f>
        <v>0</v>
      </c>
      <c r="R246" s="41">
        <f>MAX(0,MIN(P246,Q246-$C246))</f>
        <v>0</v>
      </c>
      <c r="S246" s="41">
        <f>V245*(1+T$4/12)</f>
        <v>0</v>
      </c>
      <c r="T246" s="41">
        <f>MAX(0,S246-U$4)</f>
        <v>0</v>
      </c>
      <c r="U246" s="41">
        <f>Q246+T246</f>
        <v>0</v>
      </c>
      <c r="V246" s="41">
        <f>MAX(0,MIN(T246,U246-$C246))</f>
        <v>0</v>
      </c>
      <c r="W246" s="41">
        <f>Z245*(1+X$4/12)</f>
        <v>0</v>
      </c>
      <c r="X246" s="41">
        <f>MAX(0,W246-Y$4)</f>
        <v>0</v>
      </c>
      <c r="Y246" s="41">
        <f>U246+X246</f>
        <v>0</v>
      </c>
      <c r="Z246" s="41">
        <f>MAX(0,MIN(X246,Y246-$C246))</f>
        <v>0</v>
      </c>
      <c r="AA246" s="41">
        <f>AD245*(1+AB$4/12)</f>
        <v>0</v>
      </c>
      <c r="AB246" s="41">
        <f>MAX(0,AA246-AC$4)</f>
        <v>0</v>
      </c>
      <c r="AC246" s="41">
        <f>Y246+AB246</f>
        <v>0</v>
      </c>
      <c r="AD246" s="41">
        <f>MAX(0,MIN(AB246,AC246-$C246))</f>
        <v>0</v>
      </c>
      <c r="AE246" s="41">
        <f>AH245*(1+AF$4/12)</f>
        <v>0</v>
      </c>
      <c r="AF246" s="41">
        <f>MAX(0,AE246-AG$4)</f>
        <v>0</v>
      </c>
      <c r="AG246" s="41">
        <f>AC246+AF246</f>
        <v>0</v>
      </c>
      <c r="AH246" s="41">
        <f>MAX(0,MIN(AF246,AG246-$C246))</f>
        <v>0</v>
      </c>
      <c r="AI246" s="41">
        <f>AL245*(1+AJ$4/12)</f>
        <v>0</v>
      </c>
      <c r="AJ246" s="41">
        <f>MAX(0,AI246-AK$4)</f>
        <v>0</v>
      </c>
      <c r="AK246" s="41">
        <f>AG246+AJ246</f>
        <v>0</v>
      </c>
      <c r="AL246" s="41">
        <f>MAX(0,MIN(AJ246,AK246-$C246))</f>
        <v>0</v>
      </c>
      <c r="AM246" s="41">
        <f>AP245*(1+AN$4/12)</f>
        <v>0</v>
      </c>
      <c r="AN246" s="41">
        <f>MAX(0,AM246-AO$4)</f>
        <v>0</v>
      </c>
      <c r="AO246" s="41">
        <f>AK246+AN246</f>
        <v>0</v>
      </c>
      <c r="AP246" s="41">
        <f>MAX(0,MIN(AN246,AO246-$C246))</f>
        <v>0</v>
      </c>
      <c r="AQ246" s="41">
        <f>AT245*(1+AR$4/12)</f>
        <v>0</v>
      </c>
      <c r="AR246" s="41">
        <f>MAX(0,AQ246-AS$4)</f>
        <v>0</v>
      </c>
      <c r="AS246" s="41">
        <f>AO246+AR246</f>
        <v>0</v>
      </c>
      <c r="AT246" s="41">
        <f>MAX(0,MIN(AR246,AS246-$C246))</f>
        <v>0</v>
      </c>
    </row>
    <row r="247">
      <c r="A247" s="40" t="n">
        <v>241</v>
      </c>
      <c r="B247" s="40" t="str">
        <f>CHOOSE(MONTH(EDATE('4 Дългове'!$D$20,A247-1)),"януари","февруари","март","април","май","юни","юли","август","септември","октомври","ноември","декември")&amp;" "&amp;YEAR(EDATE('4 Дългове'!$D$20,A247-1))&amp;" г."</f>
        <v>ноември 2046 г.</v>
      </c>
      <c r="C247" s="41">
        <f>$C$4-(G247+K247+O247+S247+W247+AA247+AE247+AI247+AM247+AQ247)+(H247+L247+P247+T247+X247+AB247+AF247+AJ247+AN247+AR247)</f>
        <v>470</v>
      </c>
      <c r="D247" s="41">
        <f>(G247+K247+O247+S247+W247+AA247+AE247+AI247+AM247+AQ247)-(J246+N246+R246+V246+Z246+AD246+AH246+AL246+AP246+AT246)</f>
        <v>0</v>
      </c>
      <c r="E247" s="41">
        <f>J247+N247+R247+V247+Z247+AD247+AH247+AL247+AP247+AT247</f>
        <v>0</v>
      </c>
      <c r="F247" s="40" t="str">
        <f>IF(AND(E247&lt;0.005,E246&gt;=0.005),A247,"")</f>
        <v/>
      </c>
      <c r="G247" s="41">
        <f>J246*(1+H$4/12)</f>
        <v>0</v>
      </c>
      <c r="H247" s="41">
        <f>MAX(0,G247-I$4)</f>
        <v>0</v>
      </c>
      <c r="I247" s="41">
        <f>H247</f>
        <v>0</v>
      </c>
      <c r="J247" s="41">
        <f>MAX(0,MIN(H247,I247-$C247))</f>
        <v>0</v>
      </c>
      <c r="K247" s="41">
        <f>N246*(1+L$4/12)</f>
        <v>0</v>
      </c>
      <c r="L247" s="41">
        <f>MAX(0,K247-M$4)</f>
        <v>0</v>
      </c>
      <c r="M247" s="41">
        <f>I247+L247</f>
        <v>0</v>
      </c>
      <c r="N247" s="41">
        <f>MAX(0,MIN(L247,M247-$C247))</f>
        <v>0</v>
      </c>
      <c r="O247" s="41">
        <f>R246*(1+P$4/12)</f>
        <v>0</v>
      </c>
      <c r="P247" s="41">
        <f>MAX(0,O247-Q$4)</f>
        <v>0</v>
      </c>
      <c r="Q247" s="41">
        <f>M247+P247</f>
        <v>0</v>
      </c>
      <c r="R247" s="41">
        <f>MAX(0,MIN(P247,Q247-$C247))</f>
        <v>0</v>
      </c>
      <c r="S247" s="41">
        <f>V246*(1+T$4/12)</f>
        <v>0</v>
      </c>
      <c r="T247" s="41">
        <f>MAX(0,S247-U$4)</f>
        <v>0</v>
      </c>
      <c r="U247" s="41">
        <f>Q247+T247</f>
        <v>0</v>
      </c>
      <c r="V247" s="41">
        <f>MAX(0,MIN(T247,U247-$C247))</f>
        <v>0</v>
      </c>
      <c r="W247" s="41">
        <f>Z246*(1+X$4/12)</f>
        <v>0</v>
      </c>
      <c r="X247" s="41">
        <f>MAX(0,W247-Y$4)</f>
        <v>0</v>
      </c>
      <c r="Y247" s="41">
        <f>U247+X247</f>
        <v>0</v>
      </c>
      <c r="Z247" s="41">
        <f>MAX(0,MIN(X247,Y247-$C247))</f>
        <v>0</v>
      </c>
      <c r="AA247" s="41">
        <f>AD246*(1+AB$4/12)</f>
        <v>0</v>
      </c>
      <c r="AB247" s="41">
        <f>MAX(0,AA247-AC$4)</f>
        <v>0</v>
      </c>
      <c r="AC247" s="41">
        <f>Y247+AB247</f>
        <v>0</v>
      </c>
      <c r="AD247" s="41">
        <f>MAX(0,MIN(AB247,AC247-$C247))</f>
        <v>0</v>
      </c>
      <c r="AE247" s="41">
        <f>AH246*(1+AF$4/12)</f>
        <v>0</v>
      </c>
      <c r="AF247" s="41">
        <f>MAX(0,AE247-AG$4)</f>
        <v>0</v>
      </c>
      <c r="AG247" s="41">
        <f>AC247+AF247</f>
        <v>0</v>
      </c>
      <c r="AH247" s="41">
        <f>MAX(0,MIN(AF247,AG247-$C247))</f>
        <v>0</v>
      </c>
      <c r="AI247" s="41">
        <f>AL246*(1+AJ$4/12)</f>
        <v>0</v>
      </c>
      <c r="AJ247" s="41">
        <f>MAX(0,AI247-AK$4)</f>
        <v>0</v>
      </c>
      <c r="AK247" s="41">
        <f>AG247+AJ247</f>
        <v>0</v>
      </c>
      <c r="AL247" s="41">
        <f>MAX(0,MIN(AJ247,AK247-$C247))</f>
        <v>0</v>
      </c>
      <c r="AM247" s="41">
        <f>AP246*(1+AN$4/12)</f>
        <v>0</v>
      </c>
      <c r="AN247" s="41">
        <f>MAX(0,AM247-AO$4)</f>
        <v>0</v>
      </c>
      <c r="AO247" s="41">
        <f>AK247+AN247</f>
        <v>0</v>
      </c>
      <c r="AP247" s="41">
        <f>MAX(0,MIN(AN247,AO247-$C247))</f>
        <v>0</v>
      </c>
      <c r="AQ247" s="41">
        <f>AT246*(1+AR$4/12)</f>
        <v>0</v>
      </c>
      <c r="AR247" s="41">
        <f>MAX(0,AQ247-AS$4)</f>
        <v>0</v>
      </c>
      <c r="AS247" s="41">
        <f>AO247+AR247</f>
        <v>0</v>
      </c>
      <c r="AT247" s="41">
        <f>MAX(0,MIN(AR247,AS247-$C247))</f>
        <v>0</v>
      </c>
    </row>
    <row r="248">
      <c r="A248" s="40" t="n">
        <v>242</v>
      </c>
      <c r="B248" s="40" t="str">
        <f>CHOOSE(MONTH(EDATE('4 Дългове'!$D$20,A248-1)),"януари","февруари","март","април","май","юни","юли","август","септември","октомври","ноември","декември")&amp;" "&amp;YEAR(EDATE('4 Дългове'!$D$20,A248-1))&amp;" г."</f>
        <v>декември 2046 г.</v>
      </c>
      <c r="C248" s="41">
        <f>$C$4-(G248+K248+O248+S248+W248+AA248+AE248+AI248+AM248+AQ248)+(H248+L248+P248+T248+X248+AB248+AF248+AJ248+AN248+AR248)</f>
        <v>470</v>
      </c>
      <c r="D248" s="41">
        <f>(G248+K248+O248+S248+W248+AA248+AE248+AI248+AM248+AQ248)-(J247+N247+R247+V247+Z247+AD247+AH247+AL247+AP247+AT247)</f>
        <v>0</v>
      </c>
      <c r="E248" s="41">
        <f>J248+N248+R248+V248+Z248+AD248+AH248+AL248+AP248+AT248</f>
        <v>0</v>
      </c>
      <c r="F248" s="40" t="str">
        <f>IF(AND(E248&lt;0.005,E247&gt;=0.005),A248,"")</f>
        <v/>
      </c>
      <c r="G248" s="41">
        <f>J247*(1+H$4/12)</f>
        <v>0</v>
      </c>
      <c r="H248" s="41">
        <f>MAX(0,G248-I$4)</f>
        <v>0</v>
      </c>
      <c r="I248" s="41">
        <f>H248</f>
        <v>0</v>
      </c>
      <c r="J248" s="41">
        <f>MAX(0,MIN(H248,I248-$C248))</f>
        <v>0</v>
      </c>
      <c r="K248" s="41">
        <f>N247*(1+L$4/12)</f>
        <v>0</v>
      </c>
      <c r="L248" s="41">
        <f>MAX(0,K248-M$4)</f>
        <v>0</v>
      </c>
      <c r="M248" s="41">
        <f>I248+L248</f>
        <v>0</v>
      </c>
      <c r="N248" s="41">
        <f>MAX(0,MIN(L248,M248-$C248))</f>
        <v>0</v>
      </c>
      <c r="O248" s="41">
        <f>R247*(1+P$4/12)</f>
        <v>0</v>
      </c>
      <c r="P248" s="41">
        <f>MAX(0,O248-Q$4)</f>
        <v>0</v>
      </c>
      <c r="Q248" s="41">
        <f>M248+P248</f>
        <v>0</v>
      </c>
      <c r="R248" s="41">
        <f>MAX(0,MIN(P248,Q248-$C248))</f>
        <v>0</v>
      </c>
      <c r="S248" s="41">
        <f>V247*(1+T$4/12)</f>
        <v>0</v>
      </c>
      <c r="T248" s="41">
        <f>MAX(0,S248-U$4)</f>
        <v>0</v>
      </c>
      <c r="U248" s="41">
        <f>Q248+T248</f>
        <v>0</v>
      </c>
      <c r="V248" s="41">
        <f>MAX(0,MIN(T248,U248-$C248))</f>
        <v>0</v>
      </c>
      <c r="W248" s="41">
        <f>Z247*(1+X$4/12)</f>
        <v>0</v>
      </c>
      <c r="X248" s="41">
        <f>MAX(0,W248-Y$4)</f>
        <v>0</v>
      </c>
      <c r="Y248" s="41">
        <f>U248+X248</f>
        <v>0</v>
      </c>
      <c r="Z248" s="41">
        <f>MAX(0,MIN(X248,Y248-$C248))</f>
        <v>0</v>
      </c>
      <c r="AA248" s="41">
        <f>AD247*(1+AB$4/12)</f>
        <v>0</v>
      </c>
      <c r="AB248" s="41">
        <f>MAX(0,AA248-AC$4)</f>
        <v>0</v>
      </c>
      <c r="AC248" s="41">
        <f>Y248+AB248</f>
        <v>0</v>
      </c>
      <c r="AD248" s="41">
        <f>MAX(0,MIN(AB248,AC248-$C248))</f>
        <v>0</v>
      </c>
      <c r="AE248" s="41">
        <f>AH247*(1+AF$4/12)</f>
        <v>0</v>
      </c>
      <c r="AF248" s="41">
        <f>MAX(0,AE248-AG$4)</f>
        <v>0</v>
      </c>
      <c r="AG248" s="41">
        <f>AC248+AF248</f>
        <v>0</v>
      </c>
      <c r="AH248" s="41">
        <f>MAX(0,MIN(AF248,AG248-$C248))</f>
        <v>0</v>
      </c>
      <c r="AI248" s="41">
        <f>AL247*(1+AJ$4/12)</f>
        <v>0</v>
      </c>
      <c r="AJ248" s="41">
        <f>MAX(0,AI248-AK$4)</f>
        <v>0</v>
      </c>
      <c r="AK248" s="41">
        <f>AG248+AJ248</f>
        <v>0</v>
      </c>
      <c r="AL248" s="41">
        <f>MAX(0,MIN(AJ248,AK248-$C248))</f>
        <v>0</v>
      </c>
      <c r="AM248" s="41">
        <f>AP247*(1+AN$4/12)</f>
        <v>0</v>
      </c>
      <c r="AN248" s="41">
        <f>MAX(0,AM248-AO$4)</f>
        <v>0</v>
      </c>
      <c r="AO248" s="41">
        <f>AK248+AN248</f>
        <v>0</v>
      </c>
      <c r="AP248" s="41">
        <f>MAX(0,MIN(AN248,AO248-$C248))</f>
        <v>0</v>
      </c>
      <c r="AQ248" s="41">
        <f>AT247*(1+AR$4/12)</f>
        <v>0</v>
      </c>
      <c r="AR248" s="41">
        <f>MAX(0,AQ248-AS$4)</f>
        <v>0</v>
      </c>
      <c r="AS248" s="41">
        <f>AO248+AR248</f>
        <v>0</v>
      </c>
      <c r="AT248" s="41">
        <f>MAX(0,MIN(AR248,AS248-$C248))</f>
        <v>0</v>
      </c>
    </row>
    <row r="249">
      <c r="A249" s="40" t="n">
        <v>243</v>
      </c>
      <c r="B249" s="40" t="str">
        <f>CHOOSE(MONTH(EDATE('4 Дългове'!$D$20,A249-1)),"януари","февруари","март","април","май","юни","юли","август","септември","октомври","ноември","декември")&amp;" "&amp;YEAR(EDATE('4 Дългове'!$D$20,A249-1))&amp;" г."</f>
        <v>януари 2047 г.</v>
      </c>
      <c r="C249" s="41">
        <f>$C$4-(G249+K249+O249+S249+W249+AA249+AE249+AI249+AM249+AQ249)+(H249+L249+P249+T249+X249+AB249+AF249+AJ249+AN249+AR249)</f>
        <v>470</v>
      </c>
      <c r="D249" s="41">
        <f>(G249+K249+O249+S249+W249+AA249+AE249+AI249+AM249+AQ249)-(J248+N248+R248+V248+Z248+AD248+AH248+AL248+AP248+AT248)</f>
        <v>0</v>
      </c>
      <c r="E249" s="41">
        <f>J249+N249+R249+V249+Z249+AD249+AH249+AL249+AP249+AT249</f>
        <v>0</v>
      </c>
      <c r="F249" s="40" t="str">
        <f>IF(AND(E249&lt;0.005,E248&gt;=0.005),A249,"")</f>
        <v/>
      </c>
      <c r="G249" s="41">
        <f>J248*(1+H$4/12)</f>
        <v>0</v>
      </c>
      <c r="H249" s="41">
        <f>MAX(0,G249-I$4)</f>
        <v>0</v>
      </c>
      <c r="I249" s="41">
        <f>H249</f>
        <v>0</v>
      </c>
      <c r="J249" s="41">
        <f>MAX(0,MIN(H249,I249-$C249))</f>
        <v>0</v>
      </c>
      <c r="K249" s="41">
        <f>N248*(1+L$4/12)</f>
        <v>0</v>
      </c>
      <c r="L249" s="41">
        <f>MAX(0,K249-M$4)</f>
        <v>0</v>
      </c>
      <c r="M249" s="41">
        <f>I249+L249</f>
        <v>0</v>
      </c>
      <c r="N249" s="41">
        <f>MAX(0,MIN(L249,M249-$C249))</f>
        <v>0</v>
      </c>
      <c r="O249" s="41">
        <f>R248*(1+P$4/12)</f>
        <v>0</v>
      </c>
      <c r="P249" s="41">
        <f>MAX(0,O249-Q$4)</f>
        <v>0</v>
      </c>
      <c r="Q249" s="41">
        <f>M249+P249</f>
        <v>0</v>
      </c>
      <c r="R249" s="41">
        <f>MAX(0,MIN(P249,Q249-$C249))</f>
        <v>0</v>
      </c>
      <c r="S249" s="41">
        <f>V248*(1+T$4/12)</f>
        <v>0</v>
      </c>
      <c r="T249" s="41">
        <f>MAX(0,S249-U$4)</f>
        <v>0</v>
      </c>
      <c r="U249" s="41">
        <f>Q249+T249</f>
        <v>0</v>
      </c>
      <c r="V249" s="41">
        <f>MAX(0,MIN(T249,U249-$C249))</f>
        <v>0</v>
      </c>
      <c r="W249" s="41">
        <f>Z248*(1+X$4/12)</f>
        <v>0</v>
      </c>
      <c r="X249" s="41">
        <f>MAX(0,W249-Y$4)</f>
        <v>0</v>
      </c>
      <c r="Y249" s="41">
        <f>U249+X249</f>
        <v>0</v>
      </c>
      <c r="Z249" s="41">
        <f>MAX(0,MIN(X249,Y249-$C249))</f>
        <v>0</v>
      </c>
      <c r="AA249" s="41">
        <f>AD248*(1+AB$4/12)</f>
        <v>0</v>
      </c>
      <c r="AB249" s="41">
        <f>MAX(0,AA249-AC$4)</f>
        <v>0</v>
      </c>
      <c r="AC249" s="41">
        <f>Y249+AB249</f>
        <v>0</v>
      </c>
      <c r="AD249" s="41">
        <f>MAX(0,MIN(AB249,AC249-$C249))</f>
        <v>0</v>
      </c>
      <c r="AE249" s="41">
        <f>AH248*(1+AF$4/12)</f>
        <v>0</v>
      </c>
      <c r="AF249" s="41">
        <f>MAX(0,AE249-AG$4)</f>
        <v>0</v>
      </c>
      <c r="AG249" s="41">
        <f>AC249+AF249</f>
        <v>0</v>
      </c>
      <c r="AH249" s="41">
        <f>MAX(0,MIN(AF249,AG249-$C249))</f>
        <v>0</v>
      </c>
      <c r="AI249" s="41">
        <f>AL248*(1+AJ$4/12)</f>
        <v>0</v>
      </c>
      <c r="AJ249" s="41">
        <f>MAX(0,AI249-AK$4)</f>
        <v>0</v>
      </c>
      <c r="AK249" s="41">
        <f>AG249+AJ249</f>
        <v>0</v>
      </c>
      <c r="AL249" s="41">
        <f>MAX(0,MIN(AJ249,AK249-$C249))</f>
        <v>0</v>
      </c>
      <c r="AM249" s="41">
        <f>AP248*(1+AN$4/12)</f>
        <v>0</v>
      </c>
      <c r="AN249" s="41">
        <f>MAX(0,AM249-AO$4)</f>
        <v>0</v>
      </c>
      <c r="AO249" s="41">
        <f>AK249+AN249</f>
        <v>0</v>
      </c>
      <c r="AP249" s="41">
        <f>MAX(0,MIN(AN249,AO249-$C249))</f>
        <v>0</v>
      </c>
      <c r="AQ249" s="41">
        <f>AT248*(1+AR$4/12)</f>
        <v>0</v>
      </c>
      <c r="AR249" s="41">
        <f>MAX(0,AQ249-AS$4)</f>
        <v>0</v>
      </c>
      <c r="AS249" s="41">
        <f>AO249+AR249</f>
        <v>0</v>
      </c>
      <c r="AT249" s="41">
        <f>MAX(0,MIN(AR249,AS249-$C249))</f>
        <v>0</v>
      </c>
    </row>
    <row r="250">
      <c r="A250" s="40" t="n">
        <v>244</v>
      </c>
      <c r="B250" s="40" t="str">
        <f>CHOOSE(MONTH(EDATE('4 Дългове'!$D$20,A250-1)),"януари","февруари","март","април","май","юни","юли","август","септември","октомври","ноември","декември")&amp;" "&amp;YEAR(EDATE('4 Дългове'!$D$20,A250-1))&amp;" г."</f>
        <v>февруари 2047 г.</v>
      </c>
      <c r="C250" s="41">
        <f>$C$4-(G250+K250+O250+S250+W250+AA250+AE250+AI250+AM250+AQ250)+(H250+L250+P250+T250+X250+AB250+AF250+AJ250+AN250+AR250)</f>
        <v>470</v>
      </c>
      <c r="D250" s="41">
        <f>(G250+K250+O250+S250+W250+AA250+AE250+AI250+AM250+AQ250)-(J249+N249+R249+V249+Z249+AD249+AH249+AL249+AP249+AT249)</f>
        <v>0</v>
      </c>
      <c r="E250" s="41">
        <f>J250+N250+R250+V250+Z250+AD250+AH250+AL250+AP250+AT250</f>
        <v>0</v>
      </c>
      <c r="F250" s="40" t="str">
        <f>IF(AND(E250&lt;0.005,E249&gt;=0.005),A250,"")</f>
        <v/>
      </c>
      <c r="G250" s="41">
        <f>J249*(1+H$4/12)</f>
        <v>0</v>
      </c>
      <c r="H250" s="41">
        <f>MAX(0,G250-I$4)</f>
        <v>0</v>
      </c>
      <c r="I250" s="41">
        <f>H250</f>
        <v>0</v>
      </c>
      <c r="J250" s="41">
        <f>MAX(0,MIN(H250,I250-$C250))</f>
        <v>0</v>
      </c>
      <c r="K250" s="41">
        <f>N249*(1+L$4/12)</f>
        <v>0</v>
      </c>
      <c r="L250" s="41">
        <f>MAX(0,K250-M$4)</f>
        <v>0</v>
      </c>
      <c r="M250" s="41">
        <f>I250+L250</f>
        <v>0</v>
      </c>
      <c r="N250" s="41">
        <f>MAX(0,MIN(L250,M250-$C250))</f>
        <v>0</v>
      </c>
      <c r="O250" s="41">
        <f>R249*(1+P$4/12)</f>
        <v>0</v>
      </c>
      <c r="P250" s="41">
        <f>MAX(0,O250-Q$4)</f>
        <v>0</v>
      </c>
      <c r="Q250" s="41">
        <f>M250+P250</f>
        <v>0</v>
      </c>
      <c r="R250" s="41">
        <f>MAX(0,MIN(P250,Q250-$C250))</f>
        <v>0</v>
      </c>
      <c r="S250" s="41">
        <f>V249*(1+T$4/12)</f>
        <v>0</v>
      </c>
      <c r="T250" s="41">
        <f>MAX(0,S250-U$4)</f>
        <v>0</v>
      </c>
      <c r="U250" s="41">
        <f>Q250+T250</f>
        <v>0</v>
      </c>
      <c r="V250" s="41">
        <f>MAX(0,MIN(T250,U250-$C250))</f>
        <v>0</v>
      </c>
      <c r="W250" s="41">
        <f>Z249*(1+X$4/12)</f>
        <v>0</v>
      </c>
      <c r="X250" s="41">
        <f>MAX(0,W250-Y$4)</f>
        <v>0</v>
      </c>
      <c r="Y250" s="41">
        <f>U250+X250</f>
        <v>0</v>
      </c>
      <c r="Z250" s="41">
        <f>MAX(0,MIN(X250,Y250-$C250))</f>
        <v>0</v>
      </c>
      <c r="AA250" s="41">
        <f>AD249*(1+AB$4/12)</f>
        <v>0</v>
      </c>
      <c r="AB250" s="41">
        <f>MAX(0,AA250-AC$4)</f>
        <v>0</v>
      </c>
      <c r="AC250" s="41">
        <f>Y250+AB250</f>
        <v>0</v>
      </c>
      <c r="AD250" s="41">
        <f>MAX(0,MIN(AB250,AC250-$C250))</f>
        <v>0</v>
      </c>
      <c r="AE250" s="41">
        <f>AH249*(1+AF$4/12)</f>
        <v>0</v>
      </c>
      <c r="AF250" s="41">
        <f>MAX(0,AE250-AG$4)</f>
        <v>0</v>
      </c>
      <c r="AG250" s="41">
        <f>AC250+AF250</f>
        <v>0</v>
      </c>
      <c r="AH250" s="41">
        <f>MAX(0,MIN(AF250,AG250-$C250))</f>
        <v>0</v>
      </c>
      <c r="AI250" s="41">
        <f>AL249*(1+AJ$4/12)</f>
        <v>0</v>
      </c>
      <c r="AJ250" s="41">
        <f>MAX(0,AI250-AK$4)</f>
        <v>0</v>
      </c>
      <c r="AK250" s="41">
        <f>AG250+AJ250</f>
        <v>0</v>
      </c>
      <c r="AL250" s="41">
        <f>MAX(0,MIN(AJ250,AK250-$C250))</f>
        <v>0</v>
      </c>
      <c r="AM250" s="41">
        <f>AP249*(1+AN$4/12)</f>
        <v>0</v>
      </c>
      <c r="AN250" s="41">
        <f>MAX(0,AM250-AO$4)</f>
        <v>0</v>
      </c>
      <c r="AO250" s="41">
        <f>AK250+AN250</f>
        <v>0</v>
      </c>
      <c r="AP250" s="41">
        <f>MAX(0,MIN(AN250,AO250-$C250))</f>
        <v>0</v>
      </c>
      <c r="AQ250" s="41">
        <f>AT249*(1+AR$4/12)</f>
        <v>0</v>
      </c>
      <c r="AR250" s="41">
        <f>MAX(0,AQ250-AS$4)</f>
        <v>0</v>
      </c>
      <c r="AS250" s="41">
        <f>AO250+AR250</f>
        <v>0</v>
      </c>
      <c r="AT250" s="41">
        <f>MAX(0,MIN(AR250,AS250-$C250))</f>
        <v>0</v>
      </c>
    </row>
    <row r="251">
      <c r="A251" s="40" t="n">
        <v>245</v>
      </c>
      <c r="B251" s="40" t="str">
        <f>CHOOSE(MONTH(EDATE('4 Дългове'!$D$20,A251-1)),"януари","февруари","март","април","май","юни","юли","август","септември","октомври","ноември","декември")&amp;" "&amp;YEAR(EDATE('4 Дългове'!$D$20,A251-1))&amp;" г."</f>
        <v>март 2047 г.</v>
      </c>
      <c r="C251" s="41">
        <f>$C$4-(G251+K251+O251+S251+W251+AA251+AE251+AI251+AM251+AQ251)+(H251+L251+P251+T251+X251+AB251+AF251+AJ251+AN251+AR251)</f>
        <v>470</v>
      </c>
      <c r="D251" s="41">
        <f>(G251+K251+O251+S251+W251+AA251+AE251+AI251+AM251+AQ251)-(J250+N250+R250+V250+Z250+AD250+AH250+AL250+AP250+AT250)</f>
        <v>0</v>
      </c>
      <c r="E251" s="41">
        <f>J251+N251+R251+V251+Z251+AD251+AH251+AL251+AP251+AT251</f>
        <v>0</v>
      </c>
      <c r="F251" s="40" t="str">
        <f>IF(AND(E251&lt;0.005,E250&gt;=0.005),A251,"")</f>
        <v/>
      </c>
      <c r="G251" s="41">
        <f>J250*(1+H$4/12)</f>
        <v>0</v>
      </c>
      <c r="H251" s="41">
        <f>MAX(0,G251-I$4)</f>
        <v>0</v>
      </c>
      <c r="I251" s="41">
        <f>H251</f>
        <v>0</v>
      </c>
      <c r="J251" s="41">
        <f>MAX(0,MIN(H251,I251-$C251))</f>
        <v>0</v>
      </c>
      <c r="K251" s="41">
        <f>N250*(1+L$4/12)</f>
        <v>0</v>
      </c>
      <c r="L251" s="41">
        <f>MAX(0,K251-M$4)</f>
        <v>0</v>
      </c>
      <c r="M251" s="41">
        <f>I251+L251</f>
        <v>0</v>
      </c>
      <c r="N251" s="41">
        <f>MAX(0,MIN(L251,M251-$C251))</f>
        <v>0</v>
      </c>
      <c r="O251" s="41">
        <f>R250*(1+P$4/12)</f>
        <v>0</v>
      </c>
      <c r="P251" s="41">
        <f>MAX(0,O251-Q$4)</f>
        <v>0</v>
      </c>
      <c r="Q251" s="41">
        <f>M251+P251</f>
        <v>0</v>
      </c>
      <c r="R251" s="41">
        <f>MAX(0,MIN(P251,Q251-$C251))</f>
        <v>0</v>
      </c>
      <c r="S251" s="41">
        <f>V250*(1+T$4/12)</f>
        <v>0</v>
      </c>
      <c r="T251" s="41">
        <f>MAX(0,S251-U$4)</f>
        <v>0</v>
      </c>
      <c r="U251" s="41">
        <f>Q251+T251</f>
        <v>0</v>
      </c>
      <c r="V251" s="41">
        <f>MAX(0,MIN(T251,U251-$C251))</f>
        <v>0</v>
      </c>
      <c r="W251" s="41">
        <f>Z250*(1+X$4/12)</f>
        <v>0</v>
      </c>
      <c r="X251" s="41">
        <f>MAX(0,W251-Y$4)</f>
        <v>0</v>
      </c>
      <c r="Y251" s="41">
        <f>U251+X251</f>
        <v>0</v>
      </c>
      <c r="Z251" s="41">
        <f>MAX(0,MIN(X251,Y251-$C251))</f>
        <v>0</v>
      </c>
      <c r="AA251" s="41">
        <f>AD250*(1+AB$4/12)</f>
        <v>0</v>
      </c>
      <c r="AB251" s="41">
        <f>MAX(0,AA251-AC$4)</f>
        <v>0</v>
      </c>
      <c r="AC251" s="41">
        <f>Y251+AB251</f>
        <v>0</v>
      </c>
      <c r="AD251" s="41">
        <f>MAX(0,MIN(AB251,AC251-$C251))</f>
        <v>0</v>
      </c>
      <c r="AE251" s="41">
        <f>AH250*(1+AF$4/12)</f>
        <v>0</v>
      </c>
      <c r="AF251" s="41">
        <f>MAX(0,AE251-AG$4)</f>
        <v>0</v>
      </c>
      <c r="AG251" s="41">
        <f>AC251+AF251</f>
        <v>0</v>
      </c>
      <c r="AH251" s="41">
        <f>MAX(0,MIN(AF251,AG251-$C251))</f>
        <v>0</v>
      </c>
      <c r="AI251" s="41">
        <f>AL250*(1+AJ$4/12)</f>
        <v>0</v>
      </c>
      <c r="AJ251" s="41">
        <f>MAX(0,AI251-AK$4)</f>
        <v>0</v>
      </c>
      <c r="AK251" s="41">
        <f>AG251+AJ251</f>
        <v>0</v>
      </c>
      <c r="AL251" s="41">
        <f>MAX(0,MIN(AJ251,AK251-$C251))</f>
        <v>0</v>
      </c>
      <c r="AM251" s="41">
        <f>AP250*(1+AN$4/12)</f>
        <v>0</v>
      </c>
      <c r="AN251" s="41">
        <f>MAX(0,AM251-AO$4)</f>
        <v>0</v>
      </c>
      <c r="AO251" s="41">
        <f>AK251+AN251</f>
        <v>0</v>
      </c>
      <c r="AP251" s="41">
        <f>MAX(0,MIN(AN251,AO251-$C251))</f>
        <v>0</v>
      </c>
      <c r="AQ251" s="41">
        <f>AT250*(1+AR$4/12)</f>
        <v>0</v>
      </c>
      <c r="AR251" s="41">
        <f>MAX(0,AQ251-AS$4)</f>
        <v>0</v>
      </c>
      <c r="AS251" s="41">
        <f>AO251+AR251</f>
        <v>0</v>
      </c>
      <c r="AT251" s="41">
        <f>MAX(0,MIN(AR251,AS251-$C251))</f>
        <v>0</v>
      </c>
    </row>
    <row r="252">
      <c r="A252" s="40" t="n">
        <v>246</v>
      </c>
      <c r="B252" s="40" t="str">
        <f>CHOOSE(MONTH(EDATE('4 Дългове'!$D$20,A252-1)),"януари","февруари","март","април","май","юни","юли","август","септември","октомври","ноември","декември")&amp;" "&amp;YEAR(EDATE('4 Дългове'!$D$20,A252-1))&amp;" г."</f>
        <v>април 2047 г.</v>
      </c>
      <c r="C252" s="41">
        <f>$C$4-(G252+K252+O252+S252+W252+AA252+AE252+AI252+AM252+AQ252)+(H252+L252+P252+T252+X252+AB252+AF252+AJ252+AN252+AR252)</f>
        <v>470</v>
      </c>
      <c r="D252" s="41">
        <f>(G252+K252+O252+S252+W252+AA252+AE252+AI252+AM252+AQ252)-(J251+N251+R251+V251+Z251+AD251+AH251+AL251+AP251+AT251)</f>
        <v>0</v>
      </c>
      <c r="E252" s="41">
        <f>J252+N252+R252+V252+Z252+AD252+AH252+AL252+AP252+AT252</f>
        <v>0</v>
      </c>
      <c r="F252" s="40" t="str">
        <f>IF(AND(E252&lt;0.005,E251&gt;=0.005),A252,"")</f>
        <v/>
      </c>
      <c r="G252" s="41">
        <f>J251*(1+H$4/12)</f>
        <v>0</v>
      </c>
      <c r="H252" s="41">
        <f>MAX(0,G252-I$4)</f>
        <v>0</v>
      </c>
      <c r="I252" s="41">
        <f>H252</f>
        <v>0</v>
      </c>
      <c r="J252" s="41">
        <f>MAX(0,MIN(H252,I252-$C252))</f>
        <v>0</v>
      </c>
      <c r="K252" s="41">
        <f>N251*(1+L$4/12)</f>
        <v>0</v>
      </c>
      <c r="L252" s="41">
        <f>MAX(0,K252-M$4)</f>
        <v>0</v>
      </c>
      <c r="M252" s="41">
        <f>I252+L252</f>
        <v>0</v>
      </c>
      <c r="N252" s="41">
        <f>MAX(0,MIN(L252,M252-$C252))</f>
        <v>0</v>
      </c>
      <c r="O252" s="41">
        <f>R251*(1+P$4/12)</f>
        <v>0</v>
      </c>
      <c r="P252" s="41">
        <f>MAX(0,O252-Q$4)</f>
        <v>0</v>
      </c>
      <c r="Q252" s="41">
        <f>M252+P252</f>
        <v>0</v>
      </c>
      <c r="R252" s="41">
        <f>MAX(0,MIN(P252,Q252-$C252))</f>
        <v>0</v>
      </c>
      <c r="S252" s="41">
        <f>V251*(1+T$4/12)</f>
        <v>0</v>
      </c>
      <c r="T252" s="41">
        <f>MAX(0,S252-U$4)</f>
        <v>0</v>
      </c>
      <c r="U252" s="41">
        <f>Q252+T252</f>
        <v>0</v>
      </c>
      <c r="V252" s="41">
        <f>MAX(0,MIN(T252,U252-$C252))</f>
        <v>0</v>
      </c>
      <c r="W252" s="41">
        <f>Z251*(1+X$4/12)</f>
        <v>0</v>
      </c>
      <c r="X252" s="41">
        <f>MAX(0,W252-Y$4)</f>
        <v>0</v>
      </c>
      <c r="Y252" s="41">
        <f>U252+X252</f>
        <v>0</v>
      </c>
      <c r="Z252" s="41">
        <f>MAX(0,MIN(X252,Y252-$C252))</f>
        <v>0</v>
      </c>
      <c r="AA252" s="41">
        <f>AD251*(1+AB$4/12)</f>
        <v>0</v>
      </c>
      <c r="AB252" s="41">
        <f>MAX(0,AA252-AC$4)</f>
        <v>0</v>
      </c>
      <c r="AC252" s="41">
        <f>Y252+AB252</f>
        <v>0</v>
      </c>
      <c r="AD252" s="41">
        <f>MAX(0,MIN(AB252,AC252-$C252))</f>
        <v>0</v>
      </c>
      <c r="AE252" s="41">
        <f>AH251*(1+AF$4/12)</f>
        <v>0</v>
      </c>
      <c r="AF252" s="41">
        <f>MAX(0,AE252-AG$4)</f>
        <v>0</v>
      </c>
      <c r="AG252" s="41">
        <f>AC252+AF252</f>
        <v>0</v>
      </c>
      <c r="AH252" s="41">
        <f>MAX(0,MIN(AF252,AG252-$C252))</f>
        <v>0</v>
      </c>
      <c r="AI252" s="41">
        <f>AL251*(1+AJ$4/12)</f>
        <v>0</v>
      </c>
      <c r="AJ252" s="41">
        <f>MAX(0,AI252-AK$4)</f>
        <v>0</v>
      </c>
      <c r="AK252" s="41">
        <f>AG252+AJ252</f>
        <v>0</v>
      </c>
      <c r="AL252" s="41">
        <f>MAX(0,MIN(AJ252,AK252-$C252))</f>
        <v>0</v>
      </c>
      <c r="AM252" s="41">
        <f>AP251*(1+AN$4/12)</f>
        <v>0</v>
      </c>
      <c r="AN252" s="41">
        <f>MAX(0,AM252-AO$4)</f>
        <v>0</v>
      </c>
      <c r="AO252" s="41">
        <f>AK252+AN252</f>
        <v>0</v>
      </c>
      <c r="AP252" s="41">
        <f>MAX(0,MIN(AN252,AO252-$C252))</f>
        <v>0</v>
      </c>
      <c r="AQ252" s="41">
        <f>AT251*(1+AR$4/12)</f>
        <v>0</v>
      </c>
      <c r="AR252" s="41">
        <f>MAX(0,AQ252-AS$4)</f>
        <v>0</v>
      </c>
      <c r="AS252" s="41">
        <f>AO252+AR252</f>
        <v>0</v>
      </c>
      <c r="AT252" s="41">
        <f>MAX(0,MIN(AR252,AS252-$C252))</f>
        <v>0</v>
      </c>
    </row>
    <row r="253">
      <c r="A253" s="40" t="n">
        <v>247</v>
      </c>
      <c r="B253" s="40" t="str">
        <f>CHOOSE(MONTH(EDATE('4 Дългове'!$D$20,A253-1)),"януари","февруари","март","април","май","юни","юли","август","септември","октомври","ноември","декември")&amp;" "&amp;YEAR(EDATE('4 Дългове'!$D$20,A253-1))&amp;" г."</f>
        <v>май 2047 г.</v>
      </c>
      <c r="C253" s="41">
        <f>$C$4-(G253+K253+O253+S253+W253+AA253+AE253+AI253+AM253+AQ253)+(H253+L253+P253+T253+X253+AB253+AF253+AJ253+AN253+AR253)</f>
        <v>470</v>
      </c>
      <c r="D253" s="41">
        <f>(G253+K253+O253+S253+W253+AA253+AE253+AI253+AM253+AQ253)-(J252+N252+R252+V252+Z252+AD252+AH252+AL252+AP252+AT252)</f>
        <v>0</v>
      </c>
      <c r="E253" s="41">
        <f>J253+N253+R253+V253+Z253+AD253+AH253+AL253+AP253+AT253</f>
        <v>0</v>
      </c>
      <c r="F253" s="40" t="str">
        <f>IF(AND(E253&lt;0.005,E252&gt;=0.005),A253,"")</f>
        <v/>
      </c>
      <c r="G253" s="41">
        <f>J252*(1+H$4/12)</f>
        <v>0</v>
      </c>
      <c r="H253" s="41">
        <f>MAX(0,G253-I$4)</f>
        <v>0</v>
      </c>
      <c r="I253" s="41">
        <f>H253</f>
        <v>0</v>
      </c>
      <c r="J253" s="41">
        <f>MAX(0,MIN(H253,I253-$C253))</f>
        <v>0</v>
      </c>
      <c r="K253" s="41">
        <f>N252*(1+L$4/12)</f>
        <v>0</v>
      </c>
      <c r="L253" s="41">
        <f>MAX(0,K253-M$4)</f>
        <v>0</v>
      </c>
      <c r="M253" s="41">
        <f>I253+L253</f>
        <v>0</v>
      </c>
      <c r="N253" s="41">
        <f>MAX(0,MIN(L253,M253-$C253))</f>
        <v>0</v>
      </c>
      <c r="O253" s="41">
        <f>R252*(1+P$4/12)</f>
        <v>0</v>
      </c>
      <c r="P253" s="41">
        <f>MAX(0,O253-Q$4)</f>
        <v>0</v>
      </c>
      <c r="Q253" s="41">
        <f>M253+P253</f>
        <v>0</v>
      </c>
      <c r="R253" s="41">
        <f>MAX(0,MIN(P253,Q253-$C253))</f>
        <v>0</v>
      </c>
      <c r="S253" s="41">
        <f>V252*(1+T$4/12)</f>
        <v>0</v>
      </c>
      <c r="T253" s="41">
        <f>MAX(0,S253-U$4)</f>
        <v>0</v>
      </c>
      <c r="U253" s="41">
        <f>Q253+T253</f>
        <v>0</v>
      </c>
      <c r="V253" s="41">
        <f>MAX(0,MIN(T253,U253-$C253))</f>
        <v>0</v>
      </c>
      <c r="W253" s="41">
        <f>Z252*(1+X$4/12)</f>
        <v>0</v>
      </c>
      <c r="X253" s="41">
        <f>MAX(0,W253-Y$4)</f>
        <v>0</v>
      </c>
      <c r="Y253" s="41">
        <f>U253+X253</f>
        <v>0</v>
      </c>
      <c r="Z253" s="41">
        <f>MAX(0,MIN(X253,Y253-$C253))</f>
        <v>0</v>
      </c>
      <c r="AA253" s="41">
        <f>AD252*(1+AB$4/12)</f>
        <v>0</v>
      </c>
      <c r="AB253" s="41">
        <f>MAX(0,AA253-AC$4)</f>
        <v>0</v>
      </c>
      <c r="AC253" s="41">
        <f>Y253+AB253</f>
        <v>0</v>
      </c>
      <c r="AD253" s="41">
        <f>MAX(0,MIN(AB253,AC253-$C253))</f>
        <v>0</v>
      </c>
      <c r="AE253" s="41">
        <f>AH252*(1+AF$4/12)</f>
        <v>0</v>
      </c>
      <c r="AF253" s="41">
        <f>MAX(0,AE253-AG$4)</f>
        <v>0</v>
      </c>
      <c r="AG253" s="41">
        <f>AC253+AF253</f>
        <v>0</v>
      </c>
      <c r="AH253" s="41">
        <f>MAX(0,MIN(AF253,AG253-$C253))</f>
        <v>0</v>
      </c>
      <c r="AI253" s="41">
        <f>AL252*(1+AJ$4/12)</f>
        <v>0</v>
      </c>
      <c r="AJ253" s="41">
        <f>MAX(0,AI253-AK$4)</f>
        <v>0</v>
      </c>
      <c r="AK253" s="41">
        <f>AG253+AJ253</f>
        <v>0</v>
      </c>
      <c r="AL253" s="41">
        <f>MAX(0,MIN(AJ253,AK253-$C253))</f>
        <v>0</v>
      </c>
      <c r="AM253" s="41">
        <f>AP252*(1+AN$4/12)</f>
        <v>0</v>
      </c>
      <c r="AN253" s="41">
        <f>MAX(0,AM253-AO$4)</f>
        <v>0</v>
      </c>
      <c r="AO253" s="41">
        <f>AK253+AN253</f>
        <v>0</v>
      </c>
      <c r="AP253" s="41">
        <f>MAX(0,MIN(AN253,AO253-$C253))</f>
        <v>0</v>
      </c>
      <c r="AQ253" s="41">
        <f>AT252*(1+AR$4/12)</f>
        <v>0</v>
      </c>
      <c r="AR253" s="41">
        <f>MAX(0,AQ253-AS$4)</f>
        <v>0</v>
      </c>
      <c r="AS253" s="41">
        <f>AO253+AR253</f>
        <v>0</v>
      </c>
      <c r="AT253" s="41">
        <f>MAX(0,MIN(AR253,AS253-$C253))</f>
        <v>0</v>
      </c>
    </row>
    <row r="254">
      <c r="A254" s="40" t="n">
        <v>248</v>
      </c>
      <c r="B254" s="40" t="str">
        <f>CHOOSE(MONTH(EDATE('4 Дългове'!$D$20,A254-1)),"януари","февруари","март","април","май","юни","юли","август","септември","октомври","ноември","декември")&amp;" "&amp;YEAR(EDATE('4 Дългове'!$D$20,A254-1))&amp;" г."</f>
        <v>юни 2047 г.</v>
      </c>
      <c r="C254" s="41">
        <f>$C$4-(G254+K254+O254+S254+W254+AA254+AE254+AI254+AM254+AQ254)+(H254+L254+P254+T254+X254+AB254+AF254+AJ254+AN254+AR254)</f>
        <v>470</v>
      </c>
      <c r="D254" s="41">
        <f>(G254+K254+O254+S254+W254+AA254+AE254+AI254+AM254+AQ254)-(J253+N253+R253+V253+Z253+AD253+AH253+AL253+AP253+AT253)</f>
        <v>0</v>
      </c>
      <c r="E254" s="41">
        <f>J254+N254+R254+V254+Z254+AD254+AH254+AL254+AP254+AT254</f>
        <v>0</v>
      </c>
      <c r="F254" s="40" t="str">
        <f>IF(AND(E254&lt;0.005,E253&gt;=0.005),A254,"")</f>
        <v/>
      </c>
      <c r="G254" s="41">
        <f>J253*(1+H$4/12)</f>
        <v>0</v>
      </c>
      <c r="H254" s="41">
        <f>MAX(0,G254-I$4)</f>
        <v>0</v>
      </c>
      <c r="I254" s="41">
        <f>H254</f>
        <v>0</v>
      </c>
      <c r="J254" s="41">
        <f>MAX(0,MIN(H254,I254-$C254))</f>
        <v>0</v>
      </c>
      <c r="K254" s="41">
        <f>N253*(1+L$4/12)</f>
        <v>0</v>
      </c>
      <c r="L254" s="41">
        <f>MAX(0,K254-M$4)</f>
        <v>0</v>
      </c>
      <c r="M254" s="41">
        <f>I254+L254</f>
        <v>0</v>
      </c>
      <c r="N254" s="41">
        <f>MAX(0,MIN(L254,M254-$C254))</f>
        <v>0</v>
      </c>
      <c r="O254" s="41">
        <f>R253*(1+P$4/12)</f>
        <v>0</v>
      </c>
      <c r="P254" s="41">
        <f>MAX(0,O254-Q$4)</f>
        <v>0</v>
      </c>
      <c r="Q254" s="41">
        <f>M254+P254</f>
        <v>0</v>
      </c>
      <c r="R254" s="41">
        <f>MAX(0,MIN(P254,Q254-$C254))</f>
        <v>0</v>
      </c>
      <c r="S254" s="41">
        <f>V253*(1+T$4/12)</f>
        <v>0</v>
      </c>
      <c r="T254" s="41">
        <f>MAX(0,S254-U$4)</f>
        <v>0</v>
      </c>
      <c r="U254" s="41">
        <f>Q254+T254</f>
        <v>0</v>
      </c>
      <c r="V254" s="41">
        <f>MAX(0,MIN(T254,U254-$C254))</f>
        <v>0</v>
      </c>
      <c r="W254" s="41">
        <f>Z253*(1+X$4/12)</f>
        <v>0</v>
      </c>
      <c r="X254" s="41">
        <f>MAX(0,W254-Y$4)</f>
        <v>0</v>
      </c>
      <c r="Y254" s="41">
        <f>U254+X254</f>
        <v>0</v>
      </c>
      <c r="Z254" s="41">
        <f>MAX(0,MIN(X254,Y254-$C254))</f>
        <v>0</v>
      </c>
      <c r="AA254" s="41">
        <f>AD253*(1+AB$4/12)</f>
        <v>0</v>
      </c>
      <c r="AB254" s="41">
        <f>MAX(0,AA254-AC$4)</f>
        <v>0</v>
      </c>
      <c r="AC254" s="41">
        <f>Y254+AB254</f>
        <v>0</v>
      </c>
      <c r="AD254" s="41">
        <f>MAX(0,MIN(AB254,AC254-$C254))</f>
        <v>0</v>
      </c>
      <c r="AE254" s="41">
        <f>AH253*(1+AF$4/12)</f>
        <v>0</v>
      </c>
      <c r="AF254" s="41">
        <f>MAX(0,AE254-AG$4)</f>
        <v>0</v>
      </c>
      <c r="AG254" s="41">
        <f>AC254+AF254</f>
        <v>0</v>
      </c>
      <c r="AH254" s="41">
        <f>MAX(0,MIN(AF254,AG254-$C254))</f>
        <v>0</v>
      </c>
      <c r="AI254" s="41">
        <f>AL253*(1+AJ$4/12)</f>
        <v>0</v>
      </c>
      <c r="AJ254" s="41">
        <f>MAX(0,AI254-AK$4)</f>
        <v>0</v>
      </c>
      <c r="AK254" s="41">
        <f>AG254+AJ254</f>
        <v>0</v>
      </c>
      <c r="AL254" s="41">
        <f>MAX(0,MIN(AJ254,AK254-$C254))</f>
        <v>0</v>
      </c>
      <c r="AM254" s="41">
        <f>AP253*(1+AN$4/12)</f>
        <v>0</v>
      </c>
      <c r="AN254" s="41">
        <f>MAX(0,AM254-AO$4)</f>
        <v>0</v>
      </c>
      <c r="AO254" s="41">
        <f>AK254+AN254</f>
        <v>0</v>
      </c>
      <c r="AP254" s="41">
        <f>MAX(0,MIN(AN254,AO254-$C254))</f>
        <v>0</v>
      </c>
      <c r="AQ254" s="41">
        <f>AT253*(1+AR$4/12)</f>
        <v>0</v>
      </c>
      <c r="AR254" s="41">
        <f>MAX(0,AQ254-AS$4)</f>
        <v>0</v>
      </c>
      <c r="AS254" s="41">
        <f>AO254+AR254</f>
        <v>0</v>
      </c>
      <c r="AT254" s="41">
        <f>MAX(0,MIN(AR254,AS254-$C254))</f>
        <v>0</v>
      </c>
    </row>
    <row r="255">
      <c r="A255" s="40" t="n">
        <v>249</v>
      </c>
      <c r="B255" s="40" t="str">
        <f>CHOOSE(MONTH(EDATE('4 Дългове'!$D$20,A255-1)),"януари","февруари","март","април","май","юни","юли","август","септември","октомври","ноември","декември")&amp;" "&amp;YEAR(EDATE('4 Дългове'!$D$20,A255-1))&amp;" г."</f>
        <v>юли 2047 г.</v>
      </c>
      <c r="C255" s="41">
        <f>$C$4-(G255+K255+O255+S255+W255+AA255+AE255+AI255+AM255+AQ255)+(H255+L255+P255+T255+X255+AB255+AF255+AJ255+AN255+AR255)</f>
        <v>470</v>
      </c>
      <c r="D255" s="41">
        <f>(G255+K255+O255+S255+W255+AA255+AE255+AI255+AM255+AQ255)-(J254+N254+R254+V254+Z254+AD254+AH254+AL254+AP254+AT254)</f>
        <v>0</v>
      </c>
      <c r="E255" s="41">
        <f>J255+N255+R255+V255+Z255+AD255+AH255+AL255+AP255+AT255</f>
        <v>0</v>
      </c>
      <c r="F255" s="40" t="str">
        <f>IF(AND(E255&lt;0.005,E254&gt;=0.005),A255,"")</f>
        <v/>
      </c>
      <c r="G255" s="41">
        <f>J254*(1+H$4/12)</f>
        <v>0</v>
      </c>
      <c r="H255" s="41">
        <f>MAX(0,G255-I$4)</f>
        <v>0</v>
      </c>
      <c r="I255" s="41">
        <f>H255</f>
        <v>0</v>
      </c>
      <c r="J255" s="41">
        <f>MAX(0,MIN(H255,I255-$C255))</f>
        <v>0</v>
      </c>
      <c r="K255" s="41">
        <f>N254*(1+L$4/12)</f>
        <v>0</v>
      </c>
      <c r="L255" s="41">
        <f>MAX(0,K255-M$4)</f>
        <v>0</v>
      </c>
      <c r="M255" s="41">
        <f>I255+L255</f>
        <v>0</v>
      </c>
      <c r="N255" s="41">
        <f>MAX(0,MIN(L255,M255-$C255))</f>
        <v>0</v>
      </c>
      <c r="O255" s="41">
        <f>R254*(1+P$4/12)</f>
        <v>0</v>
      </c>
      <c r="P255" s="41">
        <f>MAX(0,O255-Q$4)</f>
        <v>0</v>
      </c>
      <c r="Q255" s="41">
        <f>M255+P255</f>
        <v>0</v>
      </c>
      <c r="R255" s="41">
        <f>MAX(0,MIN(P255,Q255-$C255))</f>
        <v>0</v>
      </c>
      <c r="S255" s="41">
        <f>V254*(1+T$4/12)</f>
        <v>0</v>
      </c>
      <c r="T255" s="41">
        <f>MAX(0,S255-U$4)</f>
        <v>0</v>
      </c>
      <c r="U255" s="41">
        <f>Q255+T255</f>
        <v>0</v>
      </c>
      <c r="V255" s="41">
        <f>MAX(0,MIN(T255,U255-$C255))</f>
        <v>0</v>
      </c>
      <c r="W255" s="41">
        <f>Z254*(1+X$4/12)</f>
        <v>0</v>
      </c>
      <c r="X255" s="41">
        <f>MAX(0,W255-Y$4)</f>
        <v>0</v>
      </c>
      <c r="Y255" s="41">
        <f>U255+X255</f>
        <v>0</v>
      </c>
      <c r="Z255" s="41">
        <f>MAX(0,MIN(X255,Y255-$C255))</f>
        <v>0</v>
      </c>
      <c r="AA255" s="41">
        <f>AD254*(1+AB$4/12)</f>
        <v>0</v>
      </c>
      <c r="AB255" s="41">
        <f>MAX(0,AA255-AC$4)</f>
        <v>0</v>
      </c>
      <c r="AC255" s="41">
        <f>Y255+AB255</f>
        <v>0</v>
      </c>
      <c r="AD255" s="41">
        <f>MAX(0,MIN(AB255,AC255-$C255))</f>
        <v>0</v>
      </c>
      <c r="AE255" s="41">
        <f>AH254*(1+AF$4/12)</f>
        <v>0</v>
      </c>
      <c r="AF255" s="41">
        <f>MAX(0,AE255-AG$4)</f>
        <v>0</v>
      </c>
      <c r="AG255" s="41">
        <f>AC255+AF255</f>
        <v>0</v>
      </c>
      <c r="AH255" s="41">
        <f>MAX(0,MIN(AF255,AG255-$C255))</f>
        <v>0</v>
      </c>
      <c r="AI255" s="41">
        <f>AL254*(1+AJ$4/12)</f>
        <v>0</v>
      </c>
      <c r="AJ255" s="41">
        <f>MAX(0,AI255-AK$4)</f>
        <v>0</v>
      </c>
      <c r="AK255" s="41">
        <f>AG255+AJ255</f>
        <v>0</v>
      </c>
      <c r="AL255" s="41">
        <f>MAX(0,MIN(AJ255,AK255-$C255))</f>
        <v>0</v>
      </c>
      <c r="AM255" s="41">
        <f>AP254*(1+AN$4/12)</f>
        <v>0</v>
      </c>
      <c r="AN255" s="41">
        <f>MAX(0,AM255-AO$4)</f>
        <v>0</v>
      </c>
      <c r="AO255" s="41">
        <f>AK255+AN255</f>
        <v>0</v>
      </c>
      <c r="AP255" s="41">
        <f>MAX(0,MIN(AN255,AO255-$C255))</f>
        <v>0</v>
      </c>
      <c r="AQ255" s="41">
        <f>AT254*(1+AR$4/12)</f>
        <v>0</v>
      </c>
      <c r="AR255" s="41">
        <f>MAX(0,AQ255-AS$4)</f>
        <v>0</v>
      </c>
      <c r="AS255" s="41">
        <f>AO255+AR255</f>
        <v>0</v>
      </c>
      <c r="AT255" s="41">
        <f>MAX(0,MIN(AR255,AS255-$C255))</f>
        <v>0</v>
      </c>
    </row>
    <row r="256">
      <c r="A256" s="40" t="n">
        <v>250</v>
      </c>
      <c r="B256" s="40" t="str">
        <f>CHOOSE(MONTH(EDATE('4 Дългове'!$D$20,A256-1)),"януари","февруари","март","април","май","юни","юли","август","септември","октомври","ноември","декември")&amp;" "&amp;YEAR(EDATE('4 Дългове'!$D$20,A256-1))&amp;" г."</f>
        <v>август 2047 г.</v>
      </c>
      <c r="C256" s="41">
        <f>$C$4-(G256+K256+O256+S256+W256+AA256+AE256+AI256+AM256+AQ256)+(H256+L256+P256+T256+X256+AB256+AF256+AJ256+AN256+AR256)</f>
        <v>470</v>
      </c>
      <c r="D256" s="41">
        <f>(G256+K256+O256+S256+W256+AA256+AE256+AI256+AM256+AQ256)-(J255+N255+R255+V255+Z255+AD255+AH255+AL255+AP255+AT255)</f>
        <v>0</v>
      </c>
      <c r="E256" s="41">
        <f>J256+N256+R256+V256+Z256+AD256+AH256+AL256+AP256+AT256</f>
        <v>0</v>
      </c>
      <c r="F256" s="40" t="str">
        <f>IF(AND(E256&lt;0.005,E255&gt;=0.005),A256,"")</f>
        <v/>
      </c>
      <c r="G256" s="41">
        <f>J255*(1+H$4/12)</f>
        <v>0</v>
      </c>
      <c r="H256" s="41">
        <f>MAX(0,G256-I$4)</f>
        <v>0</v>
      </c>
      <c r="I256" s="41">
        <f>H256</f>
        <v>0</v>
      </c>
      <c r="J256" s="41">
        <f>MAX(0,MIN(H256,I256-$C256))</f>
        <v>0</v>
      </c>
      <c r="K256" s="41">
        <f>N255*(1+L$4/12)</f>
        <v>0</v>
      </c>
      <c r="L256" s="41">
        <f>MAX(0,K256-M$4)</f>
        <v>0</v>
      </c>
      <c r="M256" s="41">
        <f>I256+L256</f>
        <v>0</v>
      </c>
      <c r="N256" s="41">
        <f>MAX(0,MIN(L256,M256-$C256))</f>
        <v>0</v>
      </c>
      <c r="O256" s="41">
        <f>R255*(1+P$4/12)</f>
        <v>0</v>
      </c>
      <c r="P256" s="41">
        <f>MAX(0,O256-Q$4)</f>
        <v>0</v>
      </c>
      <c r="Q256" s="41">
        <f>M256+P256</f>
        <v>0</v>
      </c>
      <c r="R256" s="41">
        <f>MAX(0,MIN(P256,Q256-$C256))</f>
        <v>0</v>
      </c>
      <c r="S256" s="41">
        <f>V255*(1+T$4/12)</f>
        <v>0</v>
      </c>
      <c r="T256" s="41">
        <f>MAX(0,S256-U$4)</f>
        <v>0</v>
      </c>
      <c r="U256" s="41">
        <f>Q256+T256</f>
        <v>0</v>
      </c>
      <c r="V256" s="41">
        <f>MAX(0,MIN(T256,U256-$C256))</f>
        <v>0</v>
      </c>
      <c r="W256" s="41">
        <f>Z255*(1+X$4/12)</f>
        <v>0</v>
      </c>
      <c r="X256" s="41">
        <f>MAX(0,W256-Y$4)</f>
        <v>0</v>
      </c>
      <c r="Y256" s="41">
        <f>U256+X256</f>
        <v>0</v>
      </c>
      <c r="Z256" s="41">
        <f>MAX(0,MIN(X256,Y256-$C256))</f>
        <v>0</v>
      </c>
      <c r="AA256" s="41">
        <f>AD255*(1+AB$4/12)</f>
        <v>0</v>
      </c>
      <c r="AB256" s="41">
        <f>MAX(0,AA256-AC$4)</f>
        <v>0</v>
      </c>
      <c r="AC256" s="41">
        <f>Y256+AB256</f>
        <v>0</v>
      </c>
      <c r="AD256" s="41">
        <f>MAX(0,MIN(AB256,AC256-$C256))</f>
        <v>0</v>
      </c>
      <c r="AE256" s="41">
        <f>AH255*(1+AF$4/12)</f>
        <v>0</v>
      </c>
      <c r="AF256" s="41">
        <f>MAX(0,AE256-AG$4)</f>
        <v>0</v>
      </c>
      <c r="AG256" s="41">
        <f>AC256+AF256</f>
        <v>0</v>
      </c>
      <c r="AH256" s="41">
        <f>MAX(0,MIN(AF256,AG256-$C256))</f>
        <v>0</v>
      </c>
      <c r="AI256" s="41">
        <f>AL255*(1+AJ$4/12)</f>
        <v>0</v>
      </c>
      <c r="AJ256" s="41">
        <f>MAX(0,AI256-AK$4)</f>
        <v>0</v>
      </c>
      <c r="AK256" s="41">
        <f>AG256+AJ256</f>
        <v>0</v>
      </c>
      <c r="AL256" s="41">
        <f>MAX(0,MIN(AJ256,AK256-$C256))</f>
        <v>0</v>
      </c>
      <c r="AM256" s="41">
        <f>AP255*(1+AN$4/12)</f>
        <v>0</v>
      </c>
      <c r="AN256" s="41">
        <f>MAX(0,AM256-AO$4)</f>
        <v>0</v>
      </c>
      <c r="AO256" s="41">
        <f>AK256+AN256</f>
        <v>0</v>
      </c>
      <c r="AP256" s="41">
        <f>MAX(0,MIN(AN256,AO256-$C256))</f>
        <v>0</v>
      </c>
      <c r="AQ256" s="41">
        <f>AT255*(1+AR$4/12)</f>
        <v>0</v>
      </c>
      <c r="AR256" s="41">
        <f>MAX(0,AQ256-AS$4)</f>
        <v>0</v>
      </c>
      <c r="AS256" s="41">
        <f>AO256+AR256</f>
        <v>0</v>
      </c>
      <c r="AT256" s="41">
        <f>MAX(0,MIN(AR256,AS256-$C256))</f>
        <v>0</v>
      </c>
    </row>
    <row r="257">
      <c r="A257" s="40" t="n">
        <v>251</v>
      </c>
      <c r="B257" s="40" t="str">
        <f>CHOOSE(MONTH(EDATE('4 Дългове'!$D$20,A257-1)),"януари","февруари","март","април","май","юни","юли","август","септември","октомври","ноември","декември")&amp;" "&amp;YEAR(EDATE('4 Дългове'!$D$20,A257-1))&amp;" г."</f>
        <v>септември 2047 г.</v>
      </c>
      <c r="C257" s="41">
        <f>$C$4-(G257+K257+O257+S257+W257+AA257+AE257+AI257+AM257+AQ257)+(H257+L257+P257+T257+X257+AB257+AF257+AJ257+AN257+AR257)</f>
        <v>470</v>
      </c>
      <c r="D257" s="41">
        <f>(G257+K257+O257+S257+W257+AA257+AE257+AI257+AM257+AQ257)-(J256+N256+R256+V256+Z256+AD256+AH256+AL256+AP256+AT256)</f>
        <v>0</v>
      </c>
      <c r="E257" s="41">
        <f>J257+N257+R257+V257+Z257+AD257+AH257+AL257+AP257+AT257</f>
        <v>0</v>
      </c>
      <c r="F257" s="40" t="str">
        <f>IF(AND(E257&lt;0.005,E256&gt;=0.005),A257,"")</f>
        <v/>
      </c>
      <c r="G257" s="41">
        <f>J256*(1+H$4/12)</f>
        <v>0</v>
      </c>
      <c r="H257" s="41">
        <f>MAX(0,G257-I$4)</f>
        <v>0</v>
      </c>
      <c r="I257" s="41">
        <f>H257</f>
        <v>0</v>
      </c>
      <c r="J257" s="41">
        <f>MAX(0,MIN(H257,I257-$C257))</f>
        <v>0</v>
      </c>
      <c r="K257" s="41">
        <f>N256*(1+L$4/12)</f>
        <v>0</v>
      </c>
      <c r="L257" s="41">
        <f>MAX(0,K257-M$4)</f>
        <v>0</v>
      </c>
      <c r="M257" s="41">
        <f>I257+L257</f>
        <v>0</v>
      </c>
      <c r="N257" s="41">
        <f>MAX(0,MIN(L257,M257-$C257))</f>
        <v>0</v>
      </c>
      <c r="O257" s="41">
        <f>R256*(1+P$4/12)</f>
        <v>0</v>
      </c>
      <c r="P257" s="41">
        <f>MAX(0,O257-Q$4)</f>
        <v>0</v>
      </c>
      <c r="Q257" s="41">
        <f>M257+P257</f>
        <v>0</v>
      </c>
      <c r="R257" s="41">
        <f>MAX(0,MIN(P257,Q257-$C257))</f>
        <v>0</v>
      </c>
      <c r="S257" s="41">
        <f>V256*(1+T$4/12)</f>
        <v>0</v>
      </c>
      <c r="T257" s="41">
        <f>MAX(0,S257-U$4)</f>
        <v>0</v>
      </c>
      <c r="U257" s="41">
        <f>Q257+T257</f>
        <v>0</v>
      </c>
      <c r="V257" s="41">
        <f>MAX(0,MIN(T257,U257-$C257))</f>
        <v>0</v>
      </c>
      <c r="W257" s="41">
        <f>Z256*(1+X$4/12)</f>
        <v>0</v>
      </c>
      <c r="X257" s="41">
        <f>MAX(0,W257-Y$4)</f>
        <v>0</v>
      </c>
      <c r="Y257" s="41">
        <f>U257+X257</f>
        <v>0</v>
      </c>
      <c r="Z257" s="41">
        <f>MAX(0,MIN(X257,Y257-$C257))</f>
        <v>0</v>
      </c>
      <c r="AA257" s="41">
        <f>AD256*(1+AB$4/12)</f>
        <v>0</v>
      </c>
      <c r="AB257" s="41">
        <f>MAX(0,AA257-AC$4)</f>
        <v>0</v>
      </c>
      <c r="AC257" s="41">
        <f>Y257+AB257</f>
        <v>0</v>
      </c>
      <c r="AD257" s="41">
        <f>MAX(0,MIN(AB257,AC257-$C257))</f>
        <v>0</v>
      </c>
      <c r="AE257" s="41">
        <f>AH256*(1+AF$4/12)</f>
        <v>0</v>
      </c>
      <c r="AF257" s="41">
        <f>MAX(0,AE257-AG$4)</f>
        <v>0</v>
      </c>
      <c r="AG257" s="41">
        <f>AC257+AF257</f>
        <v>0</v>
      </c>
      <c r="AH257" s="41">
        <f>MAX(0,MIN(AF257,AG257-$C257))</f>
        <v>0</v>
      </c>
      <c r="AI257" s="41">
        <f>AL256*(1+AJ$4/12)</f>
        <v>0</v>
      </c>
      <c r="AJ257" s="41">
        <f>MAX(0,AI257-AK$4)</f>
        <v>0</v>
      </c>
      <c r="AK257" s="41">
        <f>AG257+AJ257</f>
        <v>0</v>
      </c>
      <c r="AL257" s="41">
        <f>MAX(0,MIN(AJ257,AK257-$C257))</f>
        <v>0</v>
      </c>
      <c r="AM257" s="41">
        <f>AP256*(1+AN$4/12)</f>
        <v>0</v>
      </c>
      <c r="AN257" s="41">
        <f>MAX(0,AM257-AO$4)</f>
        <v>0</v>
      </c>
      <c r="AO257" s="41">
        <f>AK257+AN257</f>
        <v>0</v>
      </c>
      <c r="AP257" s="41">
        <f>MAX(0,MIN(AN257,AO257-$C257))</f>
        <v>0</v>
      </c>
      <c r="AQ257" s="41">
        <f>AT256*(1+AR$4/12)</f>
        <v>0</v>
      </c>
      <c r="AR257" s="41">
        <f>MAX(0,AQ257-AS$4)</f>
        <v>0</v>
      </c>
      <c r="AS257" s="41">
        <f>AO257+AR257</f>
        <v>0</v>
      </c>
      <c r="AT257" s="41">
        <f>MAX(0,MIN(AR257,AS257-$C257))</f>
        <v>0</v>
      </c>
    </row>
    <row r="258">
      <c r="A258" s="40" t="n">
        <v>252</v>
      </c>
      <c r="B258" s="40" t="str">
        <f>CHOOSE(MONTH(EDATE('4 Дългове'!$D$20,A258-1)),"януари","февруари","март","април","май","юни","юли","август","септември","октомври","ноември","декември")&amp;" "&amp;YEAR(EDATE('4 Дългове'!$D$20,A258-1))&amp;" г."</f>
        <v>октомври 2047 г.</v>
      </c>
      <c r="C258" s="41">
        <f>$C$4-(G258+K258+O258+S258+W258+AA258+AE258+AI258+AM258+AQ258)+(H258+L258+P258+T258+X258+AB258+AF258+AJ258+AN258+AR258)</f>
        <v>470</v>
      </c>
      <c r="D258" s="41">
        <f>(G258+K258+O258+S258+W258+AA258+AE258+AI258+AM258+AQ258)-(J257+N257+R257+V257+Z257+AD257+AH257+AL257+AP257+AT257)</f>
        <v>0</v>
      </c>
      <c r="E258" s="41">
        <f>J258+N258+R258+V258+Z258+AD258+AH258+AL258+AP258+AT258</f>
        <v>0</v>
      </c>
      <c r="F258" s="40" t="str">
        <f>IF(AND(E258&lt;0.005,E257&gt;=0.005),A258,"")</f>
        <v/>
      </c>
      <c r="G258" s="41">
        <f>J257*(1+H$4/12)</f>
        <v>0</v>
      </c>
      <c r="H258" s="41">
        <f>MAX(0,G258-I$4)</f>
        <v>0</v>
      </c>
      <c r="I258" s="41">
        <f>H258</f>
        <v>0</v>
      </c>
      <c r="J258" s="41">
        <f>MAX(0,MIN(H258,I258-$C258))</f>
        <v>0</v>
      </c>
      <c r="K258" s="41">
        <f>N257*(1+L$4/12)</f>
        <v>0</v>
      </c>
      <c r="L258" s="41">
        <f>MAX(0,K258-M$4)</f>
        <v>0</v>
      </c>
      <c r="M258" s="41">
        <f>I258+L258</f>
        <v>0</v>
      </c>
      <c r="N258" s="41">
        <f>MAX(0,MIN(L258,M258-$C258))</f>
        <v>0</v>
      </c>
      <c r="O258" s="41">
        <f>R257*(1+P$4/12)</f>
        <v>0</v>
      </c>
      <c r="P258" s="41">
        <f>MAX(0,O258-Q$4)</f>
        <v>0</v>
      </c>
      <c r="Q258" s="41">
        <f>M258+P258</f>
        <v>0</v>
      </c>
      <c r="R258" s="41">
        <f>MAX(0,MIN(P258,Q258-$C258))</f>
        <v>0</v>
      </c>
      <c r="S258" s="41">
        <f>V257*(1+T$4/12)</f>
        <v>0</v>
      </c>
      <c r="T258" s="41">
        <f>MAX(0,S258-U$4)</f>
        <v>0</v>
      </c>
      <c r="U258" s="41">
        <f>Q258+T258</f>
        <v>0</v>
      </c>
      <c r="V258" s="41">
        <f>MAX(0,MIN(T258,U258-$C258))</f>
        <v>0</v>
      </c>
      <c r="W258" s="41">
        <f>Z257*(1+X$4/12)</f>
        <v>0</v>
      </c>
      <c r="X258" s="41">
        <f>MAX(0,W258-Y$4)</f>
        <v>0</v>
      </c>
      <c r="Y258" s="41">
        <f>U258+X258</f>
        <v>0</v>
      </c>
      <c r="Z258" s="41">
        <f>MAX(0,MIN(X258,Y258-$C258))</f>
        <v>0</v>
      </c>
      <c r="AA258" s="41">
        <f>AD257*(1+AB$4/12)</f>
        <v>0</v>
      </c>
      <c r="AB258" s="41">
        <f>MAX(0,AA258-AC$4)</f>
        <v>0</v>
      </c>
      <c r="AC258" s="41">
        <f>Y258+AB258</f>
        <v>0</v>
      </c>
      <c r="AD258" s="41">
        <f>MAX(0,MIN(AB258,AC258-$C258))</f>
        <v>0</v>
      </c>
      <c r="AE258" s="41">
        <f>AH257*(1+AF$4/12)</f>
        <v>0</v>
      </c>
      <c r="AF258" s="41">
        <f>MAX(0,AE258-AG$4)</f>
        <v>0</v>
      </c>
      <c r="AG258" s="41">
        <f>AC258+AF258</f>
        <v>0</v>
      </c>
      <c r="AH258" s="41">
        <f>MAX(0,MIN(AF258,AG258-$C258))</f>
        <v>0</v>
      </c>
      <c r="AI258" s="41">
        <f>AL257*(1+AJ$4/12)</f>
        <v>0</v>
      </c>
      <c r="AJ258" s="41">
        <f>MAX(0,AI258-AK$4)</f>
        <v>0</v>
      </c>
      <c r="AK258" s="41">
        <f>AG258+AJ258</f>
        <v>0</v>
      </c>
      <c r="AL258" s="41">
        <f>MAX(0,MIN(AJ258,AK258-$C258))</f>
        <v>0</v>
      </c>
      <c r="AM258" s="41">
        <f>AP257*(1+AN$4/12)</f>
        <v>0</v>
      </c>
      <c r="AN258" s="41">
        <f>MAX(0,AM258-AO$4)</f>
        <v>0</v>
      </c>
      <c r="AO258" s="41">
        <f>AK258+AN258</f>
        <v>0</v>
      </c>
      <c r="AP258" s="41">
        <f>MAX(0,MIN(AN258,AO258-$C258))</f>
        <v>0</v>
      </c>
      <c r="AQ258" s="41">
        <f>AT257*(1+AR$4/12)</f>
        <v>0</v>
      </c>
      <c r="AR258" s="41">
        <f>MAX(0,AQ258-AS$4)</f>
        <v>0</v>
      </c>
      <c r="AS258" s="41">
        <f>AO258+AR258</f>
        <v>0</v>
      </c>
      <c r="AT258" s="41">
        <f>MAX(0,MIN(AR258,AS258-$C258))</f>
        <v>0</v>
      </c>
    </row>
    <row r="259">
      <c r="A259" s="40" t="n">
        <v>253</v>
      </c>
      <c r="B259" s="40" t="str">
        <f>CHOOSE(MONTH(EDATE('4 Дългове'!$D$20,A259-1)),"януари","февруари","март","април","май","юни","юли","август","септември","октомври","ноември","декември")&amp;" "&amp;YEAR(EDATE('4 Дългове'!$D$20,A259-1))&amp;" г."</f>
        <v>ноември 2047 г.</v>
      </c>
      <c r="C259" s="41">
        <f>$C$4-(G259+K259+O259+S259+W259+AA259+AE259+AI259+AM259+AQ259)+(H259+L259+P259+T259+X259+AB259+AF259+AJ259+AN259+AR259)</f>
        <v>470</v>
      </c>
      <c r="D259" s="41">
        <f>(G259+K259+O259+S259+W259+AA259+AE259+AI259+AM259+AQ259)-(J258+N258+R258+V258+Z258+AD258+AH258+AL258+AP258+AT258)</f>
        <v>0</v>
      </c>
      <c r="E259" s="41">
        <f>J259+N259+R259+V259+Z259+AD259+AH259+AL259+AP259+AT259</f>
        <v>0</v>
      </c>
      <c r="F259" s="40" t="str">
        <f>IF(AND(E259&lt;0.005,E258&gt;=0.005),A259,"")</f>
        <v/>
      </c>
      <c r="G259" s="41">
        <f>J258*(1+H$4/12)</f>
        <v>0</v>
      </c>
      <c r="H259" s="41">
        <f>MAX(0,G259-I$4)</f>
        <v>0</v>
      </c>
      <c r="I259" s="41">
        <f>H259</f>
        <v>0</v>
      </c>
      <c r="J259" s="41">
        <f>MAX(0,MIN(H259,I259-$C259))</f>
        <v>0</v>
      </c>
      <c r="K259" s="41">
        <f>N258*(1+L$4/12)</f>
        <v>0</v>
      </c>
      <c r="L259" s="41">
        <f>MAX(0,K259-M$4)</f>
        <v>0</v>
      </c>
      <c r="M259" s="41">
        <f>I259+L259</f>
        <v>0</v>
      </c>
      <c r="N259" s="41">
        <f>MAX(0,MIN(L259,M259-$C259))</f>
        <v>0</v>
      </c>
      <c r="O259" s="41">
        <f>R258*(1+P$4/12)</f>
        <v>0</v>
      </c>
      <c r="P259" s="41">
        <f>MAX(0,O259-Q$4)</f>
        <v>0</v>
      </c>
      <c r="Q259" s="41">
        <f>M259+P259</f>
        <v>0</v>
      </c>
      <c r="R259" s="41">
        <f>MAX(0,MIN(P259,Q259-$C259))</f>
        <v>0</v>
      </c>
      <c r="S259" s="41">
        <f>V258*(1+T$4/12)</f>
        <v>0</v>
      </c>
      <c r="T259" s="41">
        <f>MAX(0,S259-U$4)</f>
        <v>0</v>
      </c>
      <c r="U259" s="41">
        <f>Q259+T259</f>
        <v>0</v>
      </c>
      <c r="V259" s="41">
        <f>MAX(0,MIN(T259,U259-$C259))</f>
        <v>0</v>
      </c>
      <c r="W259" s="41">
        <f>Z258*(1+X$4/12)</f>
        <v>0</v>
      </c>
      <c r="X259" s="41">
        <f>MAX(0,W259-Y$4)</f>
        <v>0</v>
      </c>
      <c r="Y259" s="41">
        <f>U259+X259</f>
        <v>0</v>
      </c>
      <c r="Z259" s="41">
        <f>MAX(0,MIN(X259,Y259-$C259))</f>
        <v>0</v>
      </c>
      <c r="AA259" s="41">
        <f>AD258*(1+AB$4/12)</f>
        <v>0</v>
      </c>
      <c r="AB259" s="41">
        <f>MAX(0,AA259-AC$4)</f>
        <v>0</v>
      </c>
      <c r="AC259" s="41">
        <f>Y259+AB259</f>
        <v>0</v>
      </c>
      <c r="AD259" s="41">
        <f>MAX(0,MIN(AB259,AC259-$C259))</f>
        <v>0</v>
      </c>
      <c r="AE259" s="41">
        <f>AH258*(1+AF$4/12)</f>
        <v>0</v>
      </c>
      <c r="AF259" s="41">
        <f>MAX(0,AE259-AG$4)</f>
        <v>0</v>
      </c>
      <c r="AG259" s="41">
        <f>AC259+AF259</f>
        <v>0</v>
      </c>
      <c r="AH259" s="41">
        <f>MAX(0,MIN(AF259,AG259-$C259))</f>
        <v>0</v>
      </c>
      <c r="AI259" s="41">
        <f>AL258*(1+AJ$4/12)</f>
        <v>0</v>
      </c>
      <c r="AJ259" s="41">
        <f>MAX(0,AI259-AK$4)</f>
        <v>0</v>
      </c>
      <c r="AK259" s="41">
        <f>AG259+AJ259</f>
        <v>0</v>
      </c>
      <c r="AL259" s="41">
        <f>MAX(0,MIN(AJ259,AK259-$C259))</f>
        <v>0</v>
      </c>
      <c r="AM259" s="41">
        <f>AP258*(1+AN$4/12)</f>
        <v>0</v>
      </c>
      <c r="AN259" s="41">
        <f>MAX(0,AM259-AO$4)</f>
        <v>0</v>
      </c>
      <c r="AO259" s="41">
        <f>AK259+AN259</f>
        <v>0</v>
      </c>
      <c r="AP259" s="41">
        <f>MAX(0,MIN(AN259,AO259-$C259))</f>
        <v>0</v>
      </c>
      <c r="AQ259" s="41">
        <f>AT258*(1+AR$4/12)</f>
        <v>0</v>
      </c>
      <c r="AR259" s="41">
        <f>MAX(0,AQ259-AS$4)</f>
        <v>0</v>
      </c>
      <c r="AS259" s="41">
        <f>AO259+AR259</f>
        <v>0</v>
      </c>
      <c r="AT259" s="41">
        <f>MAX(0,MIN(AR259,AS259-$C259))</f>
        <v>0</v>
      </c>
    </row>
    <row r="260">
      <c r="A260" s="40" t="n">
        <v>254</v>
      </c>
      <c r="B260" s="40" t="str">
        <f>CHOOSE(MONTH(EDATE('4 Дългове'!$D$20,A260-1)),"януари","февруари","март","април","май","юни","юли","август","септември","октомври","ноември","декември")&amp;" "&amp;YEAR(EDATE('4 Дългове'!$D$20,A260-1))&amp;" г."</f>
        <v>декември 2047 г.</v>
      </c>
      <c r="C260" s="41">
        <f>$C$4-(G260+K260+O260+S260+W260+AA260+AE260+AI260+AM260+AQ260)+(H260+L260+P260+T260+X260+AB260+AF260+AJ260+AN260+AR260)</f>
        <v>470</v>
      </c>
      <c r="D260" s="41">
        <f>(G260+K260+O260+S260+W260+AA260+AE260+AI260+AM260+AQ260)-(J259+N259+R259+V259+Z259+AD259+AH259+AL259+AP259+AT259)</f>
        <v>0</v>
      </c>
      <c r="E260" s="41">
        <f>J260+N260+R260+V260+Z260+AD260+AH260+AL260+AP260+AT260</f>
        <v>0</v>
      </c>
      <c r="F260" s="40" t="str">
        <f>IF(AND(E260&lt;0.005,E259&gt;=0.005),A260,"")</f>
        <v/>
      </c>
      <c r="G260" s="41">
        <f>J259*(1+H$4/12)</f>
        <v>0</v>
      </c>
      <c r="H260" s="41">
        <f>MAX(0,G260-I$4)</f>
        <v>0</v>
      </c>
      <c r="I260" s="41">
        <f>H260</f>
        <v>0</v>
      </c>
      <c r="J260" s="41">
        <f>MAX(0,MIN(H260,I260-$C260))</f>
        <v>0</v>
      </c>
      <c r="K260" s="41">
        <f>N259*(1+L$4/12)</f>
        <v>0</v>
      </c>
      <c r="L260" s="41">
        <f>MAX(0,K260-M$4)</f>
        <v>0</v>
      </c>
      <c r="M260" s="41">
        <f>I260+L260</f>
        <v>0</v>
      </c>
      <c r="N260" s="41">
        <f>MAX(0,MIN(L260,M260-$C260))</f>
        <v>0</v>
      </c>
      <c r="O260" s="41">
        <f>R259*(1+P$4/12)</f>
        <v>0</v>
      </c>
      <c r="P260" s="41">
        <f>MAX(0,O260-Q$4)</f>
        <v>0</v>
      </c>
      <c r="Q260" s="41">
        <f>M260+P260</f>
        <v>0</v>
      </c>
      <c r="R260" s="41">
        <f>MAX(0,MIN(P260,Q260-$C260))</f>
        <v>0</v>
      </c>
      <c r="S260" s="41">
        <f>V259*(1+T$4/12)</f>
        <v>0</v>
      </c>
      <c r="T260" s="41">
        <f>MAX(0,S260-U$4)</f>
        <v>0</v>
      </c>
      <c r="U260" s="41">
        <f>Q260+T260</f>
        <v>0</v>
      </c>
      <c r="V260" s="41">
        <f>MAX(0,MIN(T260,U260-$C260))</f>
        <v>0</v>
      </c>
      <c r="W260" s="41">
        <f>Z259*(1+X$4/12)</f>
        <v>0</v>
      </c>
      <c r="X260" s="41">
        <f>MAX(0,W260-Y$4)</f>
        <v>0</v>
      </c>
      <c r="Y260" s="41">
        <f>U260+X260</f>
        <v>0</v>
      </c>
      <c r="Z260" s="41">
        <f>MAX(0,MIN(X260,Y260-$C260))</f>
        <v>0</v>
      </c>
      <c r="AA260" s="41">
        <f>AD259*(1+AB$4/12)</f>
        <v>0</v>
      </c>
      <c r="AB260" s="41">
        <f>MAX(0,AA260-AC$4)</f>
        <v>0</v>
      </c>
      <c r="AC260" s="41">
        <f>Y260+AB260</f>
        <v>0</v>
      </c>
      <c r="AD260" s="41">
        <f>MAX(0,MIN(AB260,AC260-$C260))</f>
        <v>0</v>
      </c>
      <c r="AE260" s="41">
        <f>AH259*(1+AF$4/12)</f>
        <v>0</v>
      </c>
      <c r="AF260" s="41">
        <f>MAX(0,AE260-AG$4)</f>
        <v>0</v>
      </c>
      <c r="AG260" s="41">
        <f>AC260+AF260</f>
        <v>0</v>
      </c>
      <c r="AH260" s="41">
        <f>MAX(0,MIN(AF260,AG260-$C260))</f>
        <v>0</v>
      </c>
      <c r="AI260" s="41">
        <f>AL259*(1+AJ$4/12)</f>
        <v>0</v>
      </c>
      <c r="AJ260" s="41">
        <f>MAX(0,AI260-AK$4)</f>
        <v>0</v>
      </c>
      <c r="AK260" s="41">
        <f>AG260+AJ260</f>
        <v>0</v>
      </c>
      <c r="AL260" s="41">
        <f>MAX(0,MIN(AJ260,AK260-$C260))</f>
        <v>0</v>
      </c>
      <c r="AM260" s="41">
        <f>AP259*(1+AN$4/12)</f>
        <v>0</v>
      </c>
      <c r="AN260" s="41">
        <f>MAX(0,AM260-AO$4)</f>
        <v>0</v>
      </c>
      <c r="AO260" s="41">
        <f>AK260+AN260</f>
        <v>0</v>
      </c>
      <c r="AP260" s="41">
        <f>MAX(0,MIN(AN260,AO260-$C260))</f>
        <v>0</v>
      </c>
      <c r="AQ260" s="41">
        <f>AT259*(1+AR$4/12)</f>
        <v>0</v>
      </c>
      <c r="AR260" s="41">
        <f>MAX(0,AQ260-AS$4)</f>
        <v>0</v>
      </c>
      <c r="AS260" s="41">
        <f>AO260+AR260</f>
        <v>0</v>
      </c>
      <c r="AT260" s="41">
        <f>MAX(0,MIN(AR260,AS260-$C260))</f>
        <v>0</v>
      </c>
    </row>
    <row r="261">
      <c r="A261" s="40" t="n">
        <v>255</v>
      </c>
      <c r="B261" s="40" t="str">
        <f>CHOOSE(MONTH(EDATE('4 Дългове'!$D$20,A261-1)),"януари","февруари","март","април","май","юни","юли","август","септември","октомври","ноември","декември")&amp;" "&amp;YEAR(EDATE('4 Дългове'!$D$20,A261-1))&amp;" г."</f>
        <v>януари 2048 г.</v>
      </c>
      <c r="C261" s="41">
        <f>$C$4-(G261+K261+O261+S261+W261+AA261+AE261+AI261+AM261+AQ261)+(H261+L261+P261+T261+X261+AB261+AF261+AJ261+AN261+AR261)</f>
        <v>470</v>
      </c>
      <c r="D261" s="41">
        <f>(G261+K261+O261+S261+W261+AA261+AE261+AI261+AM261+AQ261)-(J260+N260+R260+V260+Z260+AD260+AH260+AL260+AP260+AT260)</f>
        <v>0</v>
      </c>
      <c r="E261" s="41">
        <f>J261+N261+R261+V261+Z261+AD261+AH261+AL261+AP261+AT261</f>
        <v>0</v>
      </c>
      <c r="F261" s="40" t="str">
        <f>IF(AND(E261&lt;0.005,E260&gt;=0.005),A261,"")</f>
        <v/>
      </c>
      <c r="G261" s="41">
        <f>J260*(1+H$4/12)</f>
        <v>0</v>
      </c>
      <c r="H261" s="41">
        <f>MAX(0,G261-I$4)</f>
        <v>0</v>
      </c>
      <c r="I261" s="41">
        <f>H261</f>
        <v>0</v>
      </c>
      <c r="J261" s="41">
        <f>MAX(0,MIN(H261,I261-$C261))</f>
        <v>0</v>
      </c>
      <c r="K261" s="41">
        <f>N260*(1+L$4/12)</f>
        <v>0</v>
      </c>
      <c r="L261" s="41">
        <f>MAX(0,K261-M$4)</f>
        <v>0</v>
      </c>
      <c r="M261" s="41">
        <f>I261+L261</f>
        <v>0</v>
      </c>
      <c r="N261" s="41">
        <f>MAX(0,MIN(L261,M261-$C261))</f>
        <v>0</v>
      </c>
      <c r="O261" s="41">
        <f>R260*(1+P$4/12)</f>
        <v>0</v>
      </c>
      <c r="P261" s="41">
        <f>MAX(0,O261-Q$4)</f>
        <v>0</v>
      </c>
      <c r="Q261" s="41">
        <f>M261+P261</f>
        <v>0</v>
      </c>
      <c r="R261" s="41">
        <f>MAX(0,MIN(P261,Q261-$C261))</f>
        <v>0</v>
      </c>
      <c r="S261" s="41">
        <f>V260*(1+T$4/12)</f>
        <v>0</v>
      </c>
      <c r="T261" s="41">
        <f>MAX(0,S261-U$4)</f>
        <v>0</v>
      </c>
      <c r="U261" s="41">
        <f>Q261+T261</f>
        <v>0</v>
      </c>
      <c r="V261" s="41">
        <f>MAX(0,MIN(T261,U261-$C261))</f>
        <v>0</v>
      </c>
      <c r="W261" s="41">
        <f>Z260*(1+X$4/12)</f>
        <v>0</v>
      </c>
      <c r="X261" s="41">
        <f>MAX(0,W261-Y$4)</f>
        <v>0</v>
      </c>
      <c r="Y261" s="41">
        <f>U261+X261</f>
        <v>0</v>
      </c>
      <c r="Z261" s="41">
        <f>MAX(0,MIN(X261,Y261-$C261))</f>
        <v>0</v>
      </c>
      <c r="AA261" s="41">
        <f>AD260*(1+AB$4/12)</f>
        <v>0</v>
      </c>
      <c r="AB261" s="41">
        <f>MAX(0,AA261-AC$4)</f>
        <v>0</v>
      </c>
      <c r="AC261" s="41">
        <f>Y261+AB261</f>
        <v>0</v>
      </c>
      <c r="AD261" s="41">
        <f>MAX(0,MIN(AB261,AC261-$C261))</f>
        <v>0</v>
      </c>
      <c r="AE261" s="41">
        <f>AH260*(1+AF$4/12)</f>
        <v>0</v>
      </c>
      <c r="AF261" s="41">
        <f>MAX(0,AE261-AG$4)</f>
        <v>0</v>
      </c>
      <c r="AG261" s="41">
        <f>AC261+AF261</f>
        <v>0</v>
      </c>
      <c r="AH261" s="41">
        <f>MAX(0,MIN(AF261,AG261-$C261))</f>
        <v>0</v>
      </c>
      <c r="AI261" s="41">
        <f>AL260*(1+AJ$4/12)</f>
        <v>0</v>
      </c>
      <c r="AJ261" s="41">
        <f>MAX(0,AI261-AK$4)</f>
        <v>0</v>
      </c>
      <c r="AK261" s="41">
        <f>AG261+AJ261</f>
        <v>0</v>
      </c>
      <c r="AL261" s="41">
        <f>MAX(0,MIN(AJ261,AK261-$C261))</f>
        <v>0</v>
      </c>
      <c r="AM261" s="41">
        <f>AP260*(1+AN$4/12)</f>
        <v>0</v>
      </c>
      <c r="AN261" s="41">
        <f>MAX(0,AM261-AO$4)</f>
        <v>0</v>
      </c>
      <c r="AO261" s="41">
        <f>AK261+AN261</f>
        <v>0</v>
      </c>
      <c r="AP261" s="41">
        <f>MAX(0,MIN(AN261,AO261-$C261))</f>
        <v>0</v>
      </c>
      <c r="AQ261" s="41">
        <f>AT260*(1+AR$4/12)</f>
        <v>0</v>
      </c>
      <c r="AR261" s="41">
        <f>MAX(0,AQ261-AS$4)</f>
        <v>0</v>
      </c>
      <c r="AS261" s="41">
        <f>AO261+AR261</f>
        <v>0</v>
      </c>
      <c r="AT261" s="41">
        <f>MAX(0,MIN(AR261,AS261-$C261))</f>
        <v>0</v>
      </c>
    </row>
    <row r="262">
      <c r="A262" s="40" t="n">
        <v>256</v>
      </c>
      <c r="B262" s="40" t="str">
        <f>CHOOSE(MONTH(EDATE('4 Дългове'!$D$20,A262-1)),"януари","февруари","март","април","май","юни","юли","август","септември","октомври","ноември","декември")&amp;" "&amp;YEAR(EDATE('4 Дългове'!$D$20,A262-1))&amp;" г."</f>
        <v>февруари 2048 г.</v>
      </c>
      <c r="C262" s="41">
        <f>$C$4-(G262+K262+O262+S262+W262+AA262+AE262+AI262+AM262+AQ262)+(H262+L262+P262+T262+X262+AB262+AF262+AJ262+AN262+AR262)</f>
        <v>470</v>
      </c>
      <c r="D262" s="41">
        <f>(G262+K262+O262+S262+W262+AA262+AE262+AI262+AM262+AQ262)-(J261+N261+R261+V261+Z261+AD261+AH261+AL261+AP261+AT261)</f>
        <v>0</v>
      </c>
      <c r="E262" s="41">
        <f>J262+N262+R262+V262+Z262+AD262+AH262+AL262+AP262+AT262</f>
        <v>0</v>
      </c>
      <c r="F262" s="40" t="str">
        <f>IF(AND(E262&lt;0.005,E261&gt;=0.005),A262,"")</f>
        <v/>
      </c>
      <c r="G262" s="41">
        <f>J261*(1+H$4/12)</f>
        <v>0</v>
      </c>
      <c r="H262" s="41">
        <f>MAX(0,G262-I$4)</f>
        <v>0</v>
      </c>
      <c r="I262" s="41">
        <f>H262</f>
        <v>0</v>
      </c>
      <c r="J262" s="41">
        <f>MAX(0,MIN(H262,I262-$C262))</f>
        <v>0</v>
      </c>
      <c r="K262" s="41">
        <f>N261*(1+L$4/12)</f>
        <v>0</v>
      </c>
      <c r="L262" s="41">
        <f>MAX(0,K262-M$4)</f>
        <v>0</v>
      </c>
      <c r="M262" s="41">
        <f>I262+L262</f>
        <v>0</v>
      </c>
      <c r="N262" s="41">
        <f>MAX(0,MIN(L262,M262-$C262))</f>
        <v>0</v>
      </c>
      <c r="O262" s="41">
        <f>R261*(1+P$4/12)</f>
        <v>0</v>
      </c>
      <c r="P262" s="41">
        <f>MAX(0,O262-Q$4)</f>
        <v>0</v>
      </c>
      <c r="Q262" s="41">
        <f>M262+P262</f>
        <v>0</v>
      </c>
      <c r="R262" s="41">
        <f>MAX(0,MIN(P262,Q262-$C262))</f>
        <v>0</v>
      </c>
      <c r="S262" s="41">
        <f>V261*(1+T$4/12)</f>
        <v>0</v>
      </c>
      <c r="T262" s="41">
        <f>MAX(0,S262-U$4)</f>
        <v>0</v>
      </c>
      <c r="U262" s="41">
        <f>Q262+T262</f>
        <v>0</v>
      </c>
      <c r="V262" s="41">
        <f>MAX(0,MIN(T262,U262-$C262))</f>
        <v>0</v>
      </c>
      <c r="W262" s="41">
        <f>Z261*(1+X$4/12)</f>
        <v>0</v>
      </c>
      <c r="X262" s="41">
        <f>MAX(0,W262-Y$4)</f>
        <v>0</v>
      </c>
      <c r="Y262" s="41">
        <f>U262+X262</f>
        <v>0</v>
      </c>
      <c r="Z262" s="41">
        <f>MAX(0,MIN(X262,Y262-$C262))</f>
        <v>0</v>
      </c>
      <c r="AA262" s="41">
        <f>AD261*(1+AB$4/12)</f>
        <v>0</v>
      </c>
      <c r="AB262" s="41">
        <f>MAX(0,AA262-AC$4)</f>
        <v>0</v>
      </c>
      <c r="AC262" s="41">
        <f>Y262+AB262</f>
        <v>0</v>
      </c>
      <c r="AD262" s="41">
        <f>MAX(0,MIN(AB262,AC262-$C262))</f>
        <v>0</v>
      </c>
      <c r="AE262" s="41">
        <f>AH261*(1+AF$4/12)</f>
        <v>0</v>
      </c>
      <c r="AF262" s="41">
        <f>MAX(0,AE262-AG$4)</f>
        <v>0</v>
      </c>
      <c r="AG262" s="41">
        <f>AC262+AF262</f>
        <v>0</v>
      </c>
      <c r="AH262" s="41">
        <f>MAX(0,MIN(AF262,AG262-$C262))</f>
        <v>0</v>
      </c>
      <c r="AI262" s="41">
        <f>AL261*(1+AJ$4/12)</f>
        <v>0</v>
      </c>
      <c r="AJ262" s="41">
        <f>MAX(0,AI262-AK$4)</f>
        <v>0</v>
      </c>
      <c r="AK262" s="41">
        <f>AG262+AJ262</f>
        <v>0</v>
      </c>
      <c r="AL262" s="41">
        <f>MAX(0,MIN(AJ262,AK262-$C262))</f>
        <v>0</v>
      </c>
      <c r="AM262" s="41">
        <f>AP261*(1+AN$4/12)</f>
        <v>0</v>
      </c>
      <c r="AN262" s="41">
        <f>MAX(0,AM262-AO$4)</f>
        <v>0</v>
      </c>
      <c r="AO262" s="41">
        <f>AK262+AN262</f>
        <v>0</v>
      </c>
      <c r="AP262" s="41">
        <f>MAX(0,MIN(AN262,AO262-$C262))</f>
        <v>0</v>
      </c>
      <c r="AQ262" s="41">
        <f>AT261*(1+AR$4/12)</f>
        <v>0</v>
      </c>
      <c r="AR262" s="41">
        <f>MAX(0,AQ262-AS$4)</f>
        <v>0</v>
      </c>
      <c r="AS262" s="41">
        <f>AO262+AR262</f>
        <v>0</v>
      </c>
      <c r="AT262" s="41">
        <f>MAX(0,MIN(AR262,AS262-$C262))</f>
        <v>0</v>
      </c>
    </row>
    <row r="263">
      <c r="A263" s="40" t="n">
        <v>257</v>
      </c>
      <c r="B263" s="40" t="str">
        <f>CHOOSE(MONTH(EDATE('4 Дългове'!$D$20,A263-1)),"януари","февруари","март","април","май","юни","юли","август","септември","октомври","ноември","декември")&amp;" "&amp;YEAR(EDATE('4 Дългове'!$D$20,A263-1))&amp;" г."</f>
        <v>март 2048 г.</v>
      </c>
      <c r="C263" s="41">
        <f>$C$4-(G263+K263+O263+S263+W263+AA263+AE263+AI263+AM263+AQ263)+(H263+L263+P263+T263+X263+AB263+AF263+AJ263+AN263+AR263)</f>
        <v>470</v>
      </c>
      <c r="D263" s="41">
        <f>(G263+K263+O263+S263+W263+AA263+AE263+AI263+AM263+AQ263)-(J262+N262+R262+V262+Z262+AD262+AH262+AL262+AP262+AT262)</f>
        <v>0</v>
      </c>
      <c r="E263" s="41">
        <f>J263+N263+R263+V263+Z263+AD263+AH263+AL263+AP263+AT263</f>
        <v>0</v>
      </c>
      <c r="F263" s="40" t="str">
        <f>IF(AND(E263&lt;0.005,E262&gt;=0.005),A263,"")</f>
        <v/>
      </c>
      <c r="G263" s="41">
        <f>J262*(1+H$4/12)</f>
        <v>0</v>
      </c>
      <c r="H263" s="41">
        <f>MAX(0,G263-I$4)</f>
        <v>0</v>
      </c>
      <c r="I263" s="41">
        <f>H263</f>
        <v>0</v>
      </c>
      <c r="J263" s="41">
        <f>MAX(0,MIN(H263,I263-$C263))</f>
        <v>0</v>
      </c>
      <c r="K263" s="41">
        <f>N262*(1+L$4/12)</f>
        <v>0</v>
      </c>
      <c r="L263" s="41">
        <f>MAX(0,K263-M$4)</f>
        <v>0</v>
      </c>
      <c r="M263" s="41">
        <f>I263+L263</f>
        <v>0</v>
      </c>
      <c r="N263" s="41">
        <f>MAX(0,MIN(L263,M263-$C263))</f>
        <v>0</v>
      </c>
      <c r="O263" s="41">
        <f>R262*(1+P$4/12)</f>
        <v>0</v>
      </c>
      <c r="P263" s="41">
        <f>MAX(0,O263-Q$4)</f>
        <v>0</v>
      </c>
      <c r="Q263" s="41">
        <f>M263+P263</f>
        <v>0</v>
      </c>
      <c r="R263" s="41">
        <f>MAX(0,MIN(P263,Q263-$C263))</f>
        <v>0</v>
      </c>
      <c r="S263" s="41">
        <f>V262*(1+T$4/12)</f>
        <v>0</v>
      </c>
      <c r="T263" s="41">
        <f>MAX(0,S263-U$4)</f>
        <v>0</v>
      </c>
      <c r="U263" s="41">
        <f>Q263+T263</f>
        <v>0</v>
      </c>
      <c r="V263" s="41">
        <f>MAX(0,MIN(T263,U263-$C263))</f>
        <v>0</v>
      </c>
      <c r="W263" s="41">
        <f>Z262*(1+X$4/12)</f>
        <v>0</v>
      </c>
      <c r="X263" s="41">
        <f>MAX(0,W263-Y$4)</f>
        <v>0</v>
      </c>
      <c r="Y263" s="41">
        <f>U263+X263</f>
        <v>0</v>
      </c>
      <c r="Z263" s="41">
        <f>MAX(0,MIN(X263,Y263-$C263))</f>
        <v>0</v>
      </c>
      <c r="AA263" s="41">
        <f>AD262*(1+AB$4/12)</f>
        <v>0</v>
      </c>
      <c r="AB263" s="41">
        <f>MAX(0,AA263-AC$4)</f>
        <v>0</v>
      </c>
      <c r="AC263" s="41">
        <f>Y263+AB263</f>
        <v>0</v>
      </c>
      <c r="AD263" s="41">
        <f>MAX(0,MIN(AB263,AC263-$C263))</f>
        <v>0</v>
      </c>
      <c r="AE263" s="41">
        <f>AH262*(1+AF$4/12)</f>
        <v>0</v>
      </c>
      <c r="AF263" s="41">
        <f>MAX(0,AE263-AG$4)</f>
        <v>0</v>
      </c>
      <c r="AG263" s="41">
        <f>AC263+AF263</f>
        <v>0</v>
      </c>
      <c r="AH263" s="41">
        <f>MAX(0,MIN(AF263,AG263-$C263))</f>
        <v>0</v>
      </c>
      <c r="AI263" s="41">
        <f>AL262*(1+AJ$4/12)</f>
        <v>0</v>
      </c>
      <c r="AJ263" s="41">
        <f>MAX(0,AI263-AK$4)</f>
        <v>0</v>
      </c>
      <c r="AK263" s="41">
        <f>AG263+AJ263</f>
        <v>0</v>
      </c>
      <c r="AL263" s="41">
        <f>MAX(0,MIN(AJ263,AK263-$C263))</f>
        <v>0</v>
      </c>
      <c r="AM263" s="41">
        <f>AP262*(1+AN$4/12)</f>
        <v>0</v>
      </c>
      <c r="AN263" s="41">
        <f>MAX(0,AM263-AO$4)</f>
        <v>0</v>
      </c>
      <c r="AO263" s="41">
        <f>AK263+AN263</f>
        <v>0</v>
      </c>
      <c r="AP263" s="41">
        <f>MAX(0,MIN(AN263,AO263-$C263))</f>
        <v>0</v>
      </c>
      <c r="AQ263" s="41">
        <f>AT262*(1+AR$4/12)</f>
        <v>0</v>
      </c>
      <c r="AR263" s="41">
        <f>MAX(0,AQ263-AS$4)</f>
        <v>0</v>
      </c>
      <c r="AS263" s="41">
        <f>AO263+AR263</f>
        <v>0</v>
      </c>
      <c r="AT263" s="41">
        <f>MAX(0,MIN(AR263,AS263-$C263))</f>
        <v>0</v>
      </c>
    </row>
    <row r="264">
      <c r="A264" s="40" t="n">
        <v>258</v>
      </c>
      <c r="B264" s="40" t="str">
        <f>CHOOSE(MONTH(EDATE('4 Дългове'!$D$20,A264-1)),"януари","февруари","март","април","май","юни","юли","август","септември","октомври","ноември","декември")&amp;" "&amp;YEAR(EDATE('4 Дългове'!$D$20,A264-1))&amp;" г."</f>
        <v>април 2048 г.</v>
      </c>
      <c r="C264" s="41">
        <f>$C$4-(G264+K264+O264+S264+W264+AA264+AE264+AI264+AM264+AQ264)+(H264+L264+P264+T264+X264+AB264+AF264+AJ264+AN264+AR264)</f>
        <v>470</v>
      </c>
      <c r="D264" s="41">
        <f>(G264+K264+O264+S264+W264+AA264+AE264+AI264+AM264+AQ264)-(J263+N263+R263+V263+Z263+AD263+AH263+AL263+AP263+AT263)</f>
        <v>0</v>
      </c>
      <c r="E264" s="41">
        <f>J264+N264+R264+V264+Z264+AD264+AH264+AL264+AP264+AT264</f>
        <v>0</v>
      </c>
      <c r="F264" s="40" t="str">
        <f>IF(AND(E264&lt;0.005,E263&gt;=0.005),A264,"")</f>
        <v/>
      </c>
      <c r="G264" s="41">
        <f>J263*(1+H$4/12)</f>
        <v>0</v>
      </c>
      <c r="H264" s="41">
        <f>MAX(0,G264-I$4)</f>
        <v>0</v>
      </c>
      <c r="I264" s="41">
        <f>H264</f>
        <v>0</v>
      </c>
      <c r="J264" s="41">
        <f>MAX(0,MIN(H264,I264-$C264))</f>
        <v>0</v>
      </c>
      <c r="K264" s="41">
        <f>N263*(1+L$4/12)</f>
        <v>0</v>
      </c>
      <c r="L264" s="41">
        <f>MAX(0,K264-M$4)</f>
        <v>0</v>
      </c>
      <c r="M264" s="41">
        <f>I264+L264</f>
        <v>0</v>
      </c>
      <c r="N264" s="41">
        <f>MAX(0,MIN(L264,M264-$C264))</f>
        <v>0</v>
      </c>
      <c r="O264" s="41">
        <f>R263*(1+P$4/12)</f>
        <v>0</v>
      </c>
      <c r="P264" s="41">
        <f>MAX(0,O264-Q$4)</f>
        <v>0</v>
      </c>
      <c r="Q264" s="41">
        <f>M264+P264</f>
        <v>0</v>
      </c>
      <c r="R264" s="41">
        <f>MAX(0,MIN(P264,Q264-$C264))</f>
        <v>0</v>
      </c>
      <c r="S264" s="41">
        <f>V263*(1+T$4/12)</f>
        <v>0</v>
      </c>
      <c r="T264" s="41">
        <f>MAX(0,S264-U$4)</f>
        <v>0</v>
      </c>
      <c r="U264" s="41">
        <f>Q264+T264</f>
        <v>0</v>
      </c>
      <c r="V264" s="41">
        <f>MAX(0,MIN(T264,U264-$C264))</f>
        <v>0</v>
      </c>
      <c r="W264" s="41">
        <f>Z263*(1+X$4/12)</f>
        <v>0</v>
      </c>
      <c r="X264" s="41">
        <f>MAX(0,W264-Y$4)</f>
        <v>0</v>
      </c>
      <c r="Y264" s="41">
        <f>U264+X264</f>
        <v>0</v>
      </c>
      <c r="Z264" s="41">
        <f>MAX(0,MIN(X264,Y264-$C264))</f>
        <v>0</v>
      </c>
      <c r="AA264" s="41">
        <f>AD263*(1+AB$4/12)</f>
        <v>0</v>
      </c>
      <c r="AB264" s="41">
        <f>MAX(0,AA264-AC$4)</f>
        <v>0</v>
      </c>
      <c r="AC264" s="41">
        <f>Y264+AB264</f>
        <v>0</v>
      </c>
      <c r="AD264" s="41">
        <f>MAX(0,MIN(AB264,AC264-$C264))</f>
        <v>0</v>
      </c>
      <c r="AE264" s="41">
        <f>AH263*(1+AF$4/12)</f>
        <v>0</v>
      </c>
      <c r="AF264" s="41">
        <f>MAX(0,AE264-AG$4)</f>
        <v>0</v>
      </c>
      <c r="AG264" s="41">
        <f>AC264+AF264</f>
        <v>0</v>
      </c>
      <c r="AH264" s="41">
        <f>MAX(0,MIN(AF264,AG264-$C264))</f>
        <v>0</v>
      </c>
      <c r="AI264" s="41">
        <f>AL263*(1+AJ$4/12)</f>
        <v>0</v>
      </c>
      <c r="AJ264" s="41">
        <f>MAX(0,AI264-AK$4)</f>
        <v>0</v>
      </c>
      <c r="AK264" s="41">
        <f>AG264+AJ264</f>
        <v>0</v>
      </c>
      <c r="AL264" s="41">
        <f>MAX(0,MIN(AJ264,AK264-$C264))</f>
        <v>0</v>
      </c>
      <c r="AM264" s="41">
        <f>AP263*(1+AN$4/12)</f>
        <v>0</v>
      </c>
      <c r="AN264" s="41">
        <f>MAX(0,AM264-AO$4)</f>
        <v>0</v>
      </c>
      <c r="AO264" s="41">
        <f>AK264+AN264</f>
        <v>0</v>
      </c>
      <c r="AP264" s="41">
        <f>MAX(0,MIN(AN264,AO264-$C264))</f>
        <v>0</v>
      </c>
      <c r="AQ264" s="41">
        <f>AT263*(1+AR$4/12)</f>
        <v>0</v>
      </c>
      <c r="AR264" s="41">
        <f>MAX(0,AQ264-AS$4)</f>
        <v>0</v>
      </c>
      <c r="AS264" s="41">
        <f>AO264+AR264</f>
        <v>0</v>
      </c>
      <c r="AT264" s="41">
        <f>MAX(0,MIN(AR264,AS264-$C264))</f>
        <v>0</v>
      </c>
    </row>
    <row r="265">
      <c r="A265" s="40" t="n">
        <v>259</v>
      </c>
      <c r="B265" s="40" t="str">
        <f>CHOOSE(MONTH(EDATE('4 Дългове'!$D$20,A265-1)),"януари","февруари","март","април","май","юни","юли","август","септември","октомври","ноември","декември")&amp;" "&amp;YEAR(EDATE('4 Дългове'!$D$20,A265-1))&amp;" г."</f>
        <v>май 2048 г.</v>
      </c>
      <c r="C265" s="41">
        <f>$C$4-(G265+K265+O265+S265+W265+AA265+AE265+AI265+AM265+AQ265)+(H265+L265+P265+T265+X265+AB265+AF265+AJ265+AN265+AR265)</f>
        <v>470</v>
      </c>
      <c r="D265" s="41">
        <f>(G265+K265+O265+S265+W265+AA265+AE265+AI265+AM265+AQ265)-(J264+N264+R264+V264+Z264+AD264+AH264+AL264+AP264+AT264)</f>
        <v>0</v>
      </c>
      <c r="E265" s="41">
        <f>J265+N265+R265+V265+Z265+AD265+AH265+AL265+AP265+AT265</f>
        <v>0</v>
      </c>
      <c r="F265" s="40" t="str">
        <f>IF(AND(E265&lt;0.005,E264&gt;=0.005),A265,"")</f>
        <v/>
      </c>
      <c r="G265" s="41">
        <f>J264*(1+H$4/12)</f>
        <v>0</v>
      </c>
      <c r="H265" s="41">
        <f>MAX(0,G265-I$4)</f>
        <v>0</v>
      </c>
      <c r="I265" s="41">
        <f>H265</f>
        <v>0</v>
      </c>
      <c r="J265" s="41">
        <f>MAX(0,MIN(H265,I265-$C265))</f>
        <v>0</v>
      </c>
      <c r="K265" s="41">
        <f>N264*(1+L$4/12)</f>
        <v>0</v>
      </c>
      <c r="L265" s="41">
        <f>MAX(0,K265-M$4)</f>
        <v>0</v>
      </c>
      <c r="M265" s="41">
        <f>I265+L265</f>
        <v>0</v>
      </c>
      <c r="N265" s="41">
        <f>MAX(0,MIN(L265,M265-$C265))</f>
        <v>0</v>
      </c>
      <c r="O265" s="41">
        <f>R264*(1+P$4/12)</f>
        <v>0</v>
      </c>
      <c r="P265" s="41">
        <f>MAX(0,O265-Q$4)</f>
        <v>0</v>
      </c>
      <c r="Q265" s="41">
        <f>M265+P265</f>
        <v>0</v>
      </c>
      <c r="R265" s="41">
        <f>MAX(0,MIN(P265,Q265-$C265))</f>
        <v>0</v>
      </c>
      <c r="S265" s="41">
        <f>V264*(1+T$4/12)</f>
        <v>0</v>
      </c>
      <c r="T265" s="41">
        <f>MAX(0,S265-U$4)</f>
        <v>0</v>
      </c>
      <c r="U265" s="41">
        <f>Q265+T265</f>
        <v>0</v>
      </c>
      <c r="V265" s="41">
        <f>MAX(0,MIN(T265,U265-$C265))</f>
        <v>0</v>
      </c>
      <c r="W265" s="41">
        <f>Z264*(1+X$4/12)</f>
        <v>0</v>
      </c>
      <c r="X265" s="41">
        <f>MAX(0,W265-Y$4)</f>
        <v>0</v>
      </c>
      <c r="Y265" s="41">
        <f>U265+X265</f>
        <v>0</v>
      </c>
      <c r="Z265" s="41">
        <f>MAX(0,MIN(X265,Y265-$C265))</f>
        <v>0</v>
      </c>
      <c r="AA265" s="41">
        <f>AD264*(1+AB$4/12)</f>
        <v>0</v>
      </c>
      <c r="AB265" s="41">
        <f>MAX(0,AA265-AC$4)</f>
        <v>0</v>
      </c>
      <c r="AC265" s="41">
        <f>Y265+AB265</f>
        <v>0</v>
      </c>
      <c r="AD265" s="41">
        <f>MAX(0,MIN(AB265,AC265-$C265))</f>
        <v>0</v>
      </c>
      <c r="AE265" s="41">
        <f>AH264*(1+AF$4/12)</f>
        <v>0</v>
      </c>
      <c r="AF265" s="41">
        <f>MAX(0,AE265-AG$4)</f>
        <v>0</v>
      </c>
      <c r="AG265" s="41">
        <f>AC265+AF265</f>
        <v>0</v>
      </c>
      <c r="AH265" s="41">
        <f>MAX(0,MIN(AF265,AG265-$C265))</f>
        <v>0</v>
      </c>
      <c r="AI265" s="41">
        <f>AL264*(1+AJ$4/12)</f>
        <v>0</v>
      </c>
      <c r="AJ265" s="41">
        <f>MAX(0,AI265-AK$4)</f>
        <v>0</v>
      </c>
      <c r="AK265" s="41">
        <f>AG265+AJ265</f>
        <v>0</v>
      </c>
      <c r="AL265" s="41">
        <f>MAX(0,MIN(AJ265,AK265-$C265))</f>
        <v>0</v>
      </c>
      <c r="AM265" s="41">
        <f>AP264*(1+AN$4/12)</f>
        <v>0</v>
      </c>
      <c r="AN265" s="41">
        <f>MAX(0,AM265-AO$4)</f>
        <v>0</v>
      </c>
      <c r="AO265" s="41">
        <f>AK265+AN265</f>
        <v>0</v>
      </c>
      <c r="AP265" s="41">
        <f>MAX(0,MIN(AN265,AO265-$C265))</f>
        <v>0</v>
      </c>
      <c r="AQ265" s="41">
        <f>AT264*(1+AR$4/12)</f>
        <v>0</v>
      </c>
      <c r="AR265" s="41">
        <f>MAX(0,AQ265-AS$4)</f>
        <v>0</v>
      </c>
      <c r="AS265" s="41">
        <f>AO265+AR265</f>
        <v>0</v>
      </c>
      <c r="AT265" s="41">
        <f>MAX(0,MIN(AR265,AS265-$C265))</f>
        <v>0</v>
      </c>
    </row>
    <row r="266">
      <c r="A266" s="40" t="n">
        <v>260</v>
      </c>
      <c r="B266" s="40" t="str">
        <f>CHOOSE(MONTH(EDATE('4 Дългове'!$D$20,A266-1)),"януари","февруари","март","април","май","юни","юли","август","септември","октомври","ноември","декември")&amp;" "&amp;YEAR(EDATE('4 Дългове'!$D$20,A266-1))&amp;" г."</f>
        <v>юни 2048 г.</v>
      </c>
      <c r="C266" s="41">
        <f>$C$4-(G266+K266+O266+S266+W266+AA266+AE266+AI266+AM266+AQ266)+(H266+L266+P266+T266+X266+AB266+AF266+AJ266+AN266+AR266)</f>
        <v>470</v>
      </c>
      <c r="D266" s="41">
        <f>(G266+K266+O266+S266+W266+AA266+AE266+AI266+AM266+AQ266)-(J265+N265+R265+V265+Z265+AD265+AH265+AL265+AP265+AT265)</f>
        <v>0</v>
      </c>
      <c r="E266" s="41">
        <f>J266+N266+R266+V266+Z266+AD266+AH266+AL266+AP266+AT266</f>
        <v>0</v>
      </c>
      <c r="F266" s="40" t="str">
        <f>IF(AND(E266&lt;0.005,E265&gt;=0.005),A266,"")</f>
        <v/>
      </c>
      <c r="G266" s="41">
        <f>J265*(1+H$4/12)</f>
        <v>0</v>
      </c>
      <c r="H266" s="41">
        <f>MAX(0,G266-I$4)</f>
        <v>0</v>
      </c>
      <c r="I266" s="41">
        <f>H266</f>
        <v>0</v>
      </c>
      <c r="J266" s="41">
        <f>MAX(0,MIN(H266,I266-$C266))</f>
        <v>0</v>
      </c>
      <c r="K266" s="41">
        <f>N265*(1+L$4/12)</f>
        <v>0</v>
      </c>
      <c r="L266" s="41">
        <f>MAX(0,K266-M$4)</f>
        <v>0</v>
      </c>
      <c r="M266" s="41">
        <f>I266+L266</f>
        <v>0</v>
      </c>
      <c r="N266" s="41">
        <f>MAX(0,MIN(L266,M266-$C266))</f>
        <v>0</v>
      </c>
      <c r="O266" s="41">
        <f>R265*(1+P$4/12)</f>
        <v>0</v>
      </c>
      <c r="P266" s="41">
        <f>MAX(0,O266-Q$4)</f>
        <v>0</v>
      </c>
      <c r="Q266" s="41">
        <f>M266+P266</f>
        <v>0</v>
      </c>
      <c r="R266" s="41">
        <f>MAX(0,MIN(P266,Q266-$C266))</f>
        <v>0</v>
      </c>
      <c r="S266" s="41">
        <f>V265*(1+T$4/12)</f>
        <v>0</v>
      </c>
      <c r="T266" s="41">
        <f>MAX(0,S266-U$4)</f>
        <v>0</v>
      </c>
      <c r="U266" s="41">
        <f>Q266+T266</f>
        <v>0</v>
      </c>
      <c r="V266" s="41">
        <f>MAX(0,MIN(T266,U266-$C266))</f>
        <v>0</v>
      </c>
      <c r="W266" s="41">
        <f>Z265*(1+X$4/12)</f>
        <v>0</v>
      </c>
      <c r="X266" s="41">
        <f>MAX(0,W266-Y$4)</f>
        <v>0</v>
      </c>
      <c r="Y266" s="41">
        <f>U266+X266</f>
        <v>0</v>
      </c>
      <c r="Z266" s="41">
        <f>MAX(0,MIN(X266,Y266-$C266))</f>
        <v>0</v>
      </c>
      <c r="AA266" s="41">
        <f>AD265*(1+AB$4/12)</f>
        <v>0</v>
      </c>
      <c r="AB266" s="41">
        <f>MAX(0,AA266-AC$4)</f>
        <v>0</v>
      </c>
      <c r="AC266" s="41">
        <f>Y266+AB266</f>
        <v>0</v>
      </c>
      <c r="AD266" s="41">
        <f>MAX(0,MIN(AB266,AC266-$C266))</f>
        <v>0</v>
      </c>
      <c r="AE266" s="41">
        <f>AH265*(1+AF$4/12)</f>
        <v>0</v>
      </c>
      <c r="AF266" s="41">
        <f>MAX(0,AE266-AG$4)</f>
        <v>0</v>
      </c>
      <c r="AG266" s="41">
        <f>AC266+AF266</f>
        <v>0</v>
      </c>
      <c r="AH266" s="41">
        <f>MAX(0,MIN(AF266,AG266-$C266))</f>
        <v>0</v>
      </c>
      <c r="AI266" s="41">
        <f>AL265*(1+AJ$4/12)</f>
        <v>0</v>
      </c>
      <c r="AJ266" s="41">
        <f>MAX(0,AI266-AK$4)</f>
        <v>0</v>
      </c>
      <c r="AK266" s="41">
        <f>AG266+AJ266</f>
        <v>0</v>
      </c>
      <c r="AL266" s="41">
        <f>MAX(0,MIN(AJ266,AK266-$C266))</f>
        <v>0</v>
      </c>
      <c r="AM266" s="41">
        <f>AP265*(1+AN$4/12)</f>
        <v>0</v>
      </c>
      <c r="AN266" s="41">
        <f>MAX(0,AM266-AO$4)</f>
        <v>0</v>
      </c>
      <c r="AO266" s="41">
        <f>AK266+AN266</f>
        <v>0</v>
      </c>
      <c r="AP266" s="41">
        <f>MAX(0,MIN(AN266,AO266-$C266))</f>
        <v>0</v>
      </c>
      <c r="AQ266" s="41">
        <f>AT265*(1+AR$4/12)</f>
        <v>0</v>
      </c>
      <c r="AR266" s="41">
        <f>MAX(0,AQ266-AS$4)</f>
        <v>0</v>
      </c>
      <c r="AS266" s="41">
        <f>AO266+AR266</f>
        <v>0</v>
      </c>
      <c r="AT266" s="41">
        <f>MAX(0,MIN(AR266,AS266-$C266))</f>
        <v>0</v>
      </c>
    </row>
    <row r="267">
      <c r="A267" s="40" t="n">
        <v>261</v>
      </c>
      <c r="B267" s="40" t="str">
        <f>CHOOSE(MONTH(EDATE('4 Дългове'!$D$20,A267-1)),"януари","февруари","март","април","май","юни","юли","август","септември","октомври","ноември","декември")&amp;" "&amp;YEAR(EDATE('4 Дългове'!$D$20,A267-1))&amp;" г."</f>
        <v>юли 2048 г.</v>
      </c>
      <c r="C267" s="41">
        <f>$C$4-(G267+K267+O267+S267+W267+AA267+AE267+AI267+AM267+AQ267)+(H267+L267+P267+T267+X267+AB267+AF267+AJ267+AN267+AR267)</f>
        <v>470</v>
      </c>
      <c r="D267" s="41">
        <f>(G267+K267+O267+S267+W267+AA267+AE267+AI267+AM267+AQ267)-(J266+N266+R266+V266+Z266+AD266+AH266+AL266+AP266+AT266)</f>
        <v>0</v>
      </c>
      <c r="E267" s="41">
        <f>J267+N267+R267+V267+Z267+AD267+AH267+AL267+AP267+AT267</f>
        <v>0</v>
      </c>
      <c r="F267" s="40" t="str">
        <f>IF(AND(E267&lt;0.005,E266&gt;=0.005),A267,"")</f>
        <v/>
      </c>
      <c r="G267" s="41">
        <f>J266*(1+H$4/12)</f>
        <v>0</v>
      </c>
      <c r="H267" s="41">
        <f>MAX(0,G267-I$4)</f>
        <v>0</v>
      </c>
      <c r="I267" s="41">
        <f>H267</f>
        <v>0</v>
      </c>
      <c r="J267" s="41">
        <f>MAX(0,MIN(H267,I267-$C267))</f>
        <v>0</v>
      </c>
      <c r="K267" s="41">
        <f>N266*(1+L$4/12)</f>
        <v>0</v>
      </c>
      <c r="L267" s="41">
        <f>MAX(0,K267-M$4)</f>
        <v>0</v>
      </c>
      <c r="M267" s="41">
        <f>I267+L267</f>
        <v>0</v>
      </c>
      <c r="N267" s="41">
        <f>MAX(0,MIN(L267,M267-$C267))</f>
        <v>0</v>
      </c>
      <c r="O267" s="41">
        <f>R266*(1+P$4/12)</f>
        <v>0</v>
      </c>
      <c r="P267" s="41">
        <f>MAX(0,O267-Q$4)</f>
        <v>0</v>
      </c>
      <c r="Q267" s="41">
        <f>M267+P267</f>
        <v>0</v>
      </c>
      <c r="R267" s="41">
        <f>MAX(0,MIN(P267,Q267-$C267))</f>
        <v>0</v>
      </c>
      <c r="S267" s="41">
        <f>V266*(1+T$4/12)</f>
        <v>0</v>
      </c>
      <c r="T267" s="41">
        <f>MAX(0,S267-U$4)</f>
        <v>0</v>
      </c>
      <c r="U267" s="41">
        <f>Q267+T267</f>
        <v>0</v>
      </c>
      <c r="V267" s="41">
        <f>MAX(0,MIN(T267,U267-$C267))</f>
        <v>0</v>
      </c>
      <c r="W267" s="41">
        <f>Z266*(1+X$4/12)</f>
        <v>0</v>
      </c>
      <c r="X267" s="41">
        <f>MAX(0,W267-Y$4)</f>
        <v>0</v>
      </c>
      <c r="Y267" s="41">
        <f>U267+X267</f>
        <v>0</v>
      </c>
      <c r="Z267" s="41">
        <f>MAX(0,MIN(X267,Y267-$C267))</f>
        <v>0</v>
      </c>
      <c r="AA267" s="41">
        <f>AD266*(1+AB$4/12)</f>
        <v>0</v>
      </c>
      <c r="AB267" s="41">
        <f>MAX(0,AA267-AC$4)</f>
        <v>0</v>
      </c>
      <c r="AC267" s="41">
        <f>Y267+AB267</f>
        <v>0</v>
      </c>
      <c r="AD267" s="41">
        <f>MAX(0,MIN(AB267,AC267-$C267))</f>
        <v>0</v>
      </c>
      <c r="AE267" s="41">
        <f>AH266*(1+AF$4/12)</f>
        <v>0</v>
      </c>
      <c r="AF267" s="41">
        <f>MAX(0,AE267-AG$4)</f>
        <v>0</v>
      </c>
      <c r="AG267" s="41">
        <f>AC267+AF267</f>
        <v>0</v>
      </c>
      <c r="AH267" s="41">
        <f>MAX(0,MIN(AF267,AG267-$C267))</f>
        <v>0</v>
      </c>
      <c r="AI267" s="41">
        <f>AL266*(1+AJ$4/12)</f>
        <v>0</v>
      </c>
      <c r="AJ267" s="41">
        <f>MAX(0,AI267-AK$4)</f>
        <v>0</v>
      </c>
      <c r="AK267" s="41">
        <f>AG267+AJ267</f>
        <v>0</v>
      </c>
      <c r="AL267" s="41">
        <f>MAX(0,MIN(AJ267,AK267-$C267))</f>
        <v>0</v>
      </c>
      <c r="AM267" s="41">
        <f>AP266*(1+AN$4/12)</f>
        <v>0</v>
      </c>
      <c r="AN267" s="41">
        <f>MAX(0,AM267-AO$4)</f>
        <v>0</v>
      </c>
      <c r="AO267" s="41">
        <f>AK267+AN267</f>
        <v>0</v>
      </c>
      <c r="AP267" s="41">
        <f>MAX(0,MIN(AN267,AO267-$C267))</f>
        <v>0</v>
      </c>
      <c r="AQ267" s="41">
        <f>AT266*(1+AR$4/12)</f>
        <v>0</v>
      </c>
      <c r="AR267" s="41">
        <f>MAX(0,AQ267-AS$4)</f>
        <v>0</v>
      </c>
      <c r="AS267" s="41">
        <f>AO267+AR267</f>
        <v>0</v>
      </c>
      <c r="AT267" s="41">
        <f>MAX(0,MIN(AR267,AS267-$C267))</f>
        <v>0</v>
      </c>
    </row>
    <row r="268">
      <c r="A268" s="40" t="n">
        <v>262</v>
      </c>
      <c r="B268" s="40" t="str">
        <f>CHOOSE(MONTH(EDATE('4 Дългове'!$D$20,A268-1)),"януари","февруари","март","април","май","юни","юли","август","септември","октомври","ноември","декември")&amp;" "&amp;YEAR(EDATE('4 Дългове'!$D$20,A268-1))&amp;" г."</f>
        <v>август 2048 г.</v>
      </c>
      <c r="C268" s="41">
        <f>$C$4-(G268+K268+O268+S268+W268+AA268+AE268+AI268+AM268+AQ268)+(H268+L268+P268+T268+X268+AB268+AF268+AJ268+AN268+AR268)</f>
        <v>470</v>
      </c>
      <c r="D268" s="41">
        <f>(G268+K268+O268+S268+W268+AA268+AE268+AI268+AM268+AQ268)-(J267+N267+R267+V267+Z267+AD267+AH267+AL267+AP267+AT267)</f>
        <v>0</v>
      </c>
      <c r="E268" s="41">
        <f>J268+N268+R268+V268+Z268+AD268+AH268+AL268+AP268+AT268</f>
        <v>0</v>
      </c>
      <c r="F268" s="40" t="str">
        <f>IF(AND(E268&lt;0.005,E267&gt;=0.005),A268,"")</f>
        <v/>
      </c>
      <c r="G268" s="41">
        <f>J267*(1+H$4/12)</f>
        <v>0</v>
      </c>
      <c r="H268" s="41">
        <f>MAX(0,G268-I$4)</f>
        <v>0</v>
      </c>
      <c r="I268" s="41">
        <f>H268</f>
        <v>0</v>
      </c>
      <c r="J268" s="41">
        <f>MAX(0,MIN(H268,I268-$C268))</f>
        <v>0</v>
      </c>
      <c r="K268" s="41">
        <f>N267*(1+L$4/12)</f>
        <v>0</v>
      </c>
      <c r="L268" s="41">
        <f>MAX(0,K268-M$4)</f>
        <v>0</v>
      </c>
      <c r="M268" s="41">
        <f>I268+L268</f>
        <v>0</v>
      </c>
      <c r="N268" s="41">
        <f>MAX(0,MIN(L268,M268-$C268))</f>
        <v>0</v>
      </c>
      <c r="O268" s="41">
        <f>R267*(1+P$4/12)</f>
        <v>0</v>
      </c>
      <c r="P268" s="41">
        <f>MAX(0,O268-Q$4)</f>
        <v>0</v>
      </c>
      <c r="Q268" s="41">
        <f>M268+P268</f>
        <v>0</v>
      </c>
      <c r="R268" s="41">
        <f>MAX(0,MIN(P268,Q268-$C268))</f>
        <v>0</v>
      </c>
      <c r="S268" s="41">
        <f>V267*(1+T$4/12)</f>
        <v>0</v>
      </c>
      <c r="T268" s="41">
        <f>MAX(0,S268-U$4)</f>
        <v>0</v>
      </c>
      <c r="U268" s="41">
        <f>Q268+T268</f>
        <v>0</v>
      </c>
      <c r="V268" s="41">
        <f>MAX(0,MIN(T268,U268-$C268))</f>
        <v>0</v>
      </c>
      <c r="W268" s="41">
        <f>Z267*(1+X$4/12)</f>
        <v>0</v>
      </c>
      <c r="X268" s="41">
        <f>MAX(0,W268-Y$4)</f>
        <v>0</v>
      </c>
      <c r="Y268" s="41">
        <f>U268+X268</f>
        <v>0</v>
      </c>
      <c r="Z268" s="41">
        <f>MAX(0,MIN(X268,Y268-$C268))</f>
        <v>0</v>
      </c>
      <c r="AA268" s="41">
        <f>AD267*(1+AB$4/12)</f>
        <v>0</v>
      </c>
      <c r="AB268" s="41">
        <f>MAX(0,AA268-AC$4)</f>
        <v>0</v>
      </c>
      <c r="AC268" s="41">
        <f>Y268+AB268</f>
        <v>0</v>
      </c>
      <c r="AD268" s="41">
        <f>MAX(0,MIN(AB268,AC268-$C268))</f>
        <v>0</v>
      </c>
      <c r="AE268" s="41">
        <f>AH267*(1+AF$4/12)</f>
        <v>0</v>
      </c>
      <c r="AF268" s="41">
        <f>MAX(0,AE268-AG$4)</f>
        <v>0</v>
      </c>
      <c r="AG268" s="41">
        <f>AC268+AF268</f>
        <v>0</v>
      </c>
      <c r="AH268" s="41">
        <f>MAX(0,MIN(AF268,AG268-$C268))</f>
        <v>0</v>
      </c>
      <c r="AI268" s="41">
        <f>AL267*(1+AJ$4/12)</f>
        <v>0</v>
      </c>
      <c r="AJ268" s="41">
        <f>MAX(0,AI268-AK$4)</f>
        <v>0</v>
      </c>
      <c r="AK268" s="41">
        <f>AG268+AJ268</f>
        <v>0</v>
      </c>
      <c r="AL268" s="41">
        <f>MAX(0,MIN(AJ268,AK268-$C268))</f>
        <v>0</v>
      </c>
      <c r="AM268" s="41">
        <f>AP267*(1+AN$4/12)</f>
        <v>0</v>
      </c>
      <c r="AN268" s="41">
        <f>MAX(0,AM268-AO$4)</f>
        <v>0</v>
      </c>
      <c r="AO268" s="41">
        <f>AK268+AN268</f>
        <v>0</v>
      </c>
      <c r="AP268" s="41">
        <f>MAX(0,MIN(AN268,AO268-$C268))</f>
        <v>0</v>
      </c>
      <c r="AQ268" s="41">
        <f>AT267*(1+AR$4/12)</f>
        <v>0</v>
      </c>
      <c r="AR268" s="41">
        <f>MAX(0,AQ268-AS$4)</f>
        <v>0</v>
      </c>
      <c r="AS268" s="41">
        <f>AO268+AR268</f>
        <v>0</v>
      </c>
      <c r="AT268" s="41">
        <f>MAX(0,MIN(AR268,AS268-$C268))</f>
        <v>0</v>
      </c>
    </row>
    <row r="269">
      <c r="A269" s="40" t="n">
        <v>263</v>
      </c>
      <c r="B269" s="40" t="str">
        <f>CHOOSE(MONTH(EDATE('4 Дългове'!$D$20,A269-1)),"януари","февруари","март","април","май","юни","юли","август","септември","октомври","ноември","декември")&amp;" "&amp;YEAR(EDATE('4 Дългове'!$D$20,A269-1))&amp;" г."</f>
        <v>септември 2048 г.</v>
      </c>
      <c r="C269" s="41">
        <f>$C$4-(G269+K269+O269+S269+W269+AA269+AE269+AI269+AM269+AQ269)+(H269+L269+P269+T269+X269+AB269+AF269+AJ269+AN269+AR269)</f>
        <v>470</v>
      </c>
      <c r="D269" s="41">
        <f>(G269+K269+O269+S269+W269+AA269+AE269+AI269+AM269+AQ269)-(J268+N268+R268+V268+Z268+AD268+AH268+AL268+AP268+AT268)</f>
        <v>0</v>
      </c>
      <c r="E269" s="41">
        <f>J269+N269+R269+V269+Z269+AD269+AH269+AL269+AP269+AT269</f>
        <v>0</v>
      </c>
      <c r="F269" s="40" t="str">
        <f>IF(AND(E269&lt;0.005,E268&gt;=0.005),A269,"")</f>
        <v/>
      </c>
      <c r="G269" s="41">
        <f>J268*(1+H$4/12)</f>
        <v>0</v>
      </c>
      <c r="H269" s="41">
        <f>MAX(0,G269-I$4)</f>
        <v>0</v>
      </c>
      <c r="I269" s="41">
        <f>H269</f>
        <v>0</v>
      </c>
      <c r="J269" s="41">
        <f>MAX(0,MIN(H269,I269-$C269))</f>
        <v>0</v>
      </c>
      <c r="K269" s="41">
        <f>N268*(1+L$4/12)</f>
        <v>0</v>
      </c>
      <c r="L269" s="41">
        <f>MAX(0,K269-M$4)</f>
        <v>0</v>
      </c>
      <c r="M269" s="41">
        <f>I269+L269</f>
        <v>0</v>
      </c>
      <c r="N269" s="41">
        <f>MAX(0,MIN(L269,M269-$C269))</f>
        <v>0</v>
      </c>
      <c r="O269" s="41">
        <f>R268*(1+P$4/12)</f>
        <v>0</v>
      </c>
      <c r="P269" s="41">
        <f>MAX(0,O269-Q$4)</f>
        <v>0</v>
      </c>
      <c r="Q269" s="41">
        <f>M269+P269</f>
        <v>0</v>
      </c>
      <c r="R269" s="41">
        <f>MAX(0,MIN(P269,Q269-$C269))</f>
        <v>0</v>
      </c>
      <c r="S269" s="41">
        <f>V268*(1+T$4/12)</f>
        <v>0</v>
      </c>
      <c r="T269" s="41">
        <f>MAX(0,S269-U$4)</f>
        <v>0</v>
      </c>
      <c r="U269" s="41">
        <f>Q269+T269</f>
        <v>0</v>
      </c>
      <c r="V269" s="41">
        <f>MAX(0,MIN(T269,U269-$C269))</f>
        <v>0</v>
      </c>
      <c r="W269" s="41">
        <f>Z268*(1+X$4/12)</f>
        <v>0</v>
      </c>
      <c r="X269" s="41">
        <f>MAX(0,W269-Y$4)</f>
        <v>0</v>
      </c>
      <c r="Y269" s="41">
        <f>U269+X269</f>
        <v>0</v>
      </c>
      <c r="Z269" s="41">
        <f>MAX(0,MIN(X269,Y269-$C269))</f>
        <v>0</v>
      </c>
      <c r="AA269" s="41">
        <f>AD268*(1+AB$4/12)</f>
        <v>0</v>
      </c>
      <c r="AB269" s="41">
        <f>MAX(0,AA269-AC$4)</f>
        <v>0</v>
      </c>
      <c r="AC269" s="41">
        <f>Y269+AB269</f>
        <v>0</v>
      </c>
      <c r="AD269" s="41">
        <f>MAX(0,MIN(AB269,AC269-$C269))</f>
        <v>0</v>
      </c>
      <c r="AE269" s="41">
        <f>AH268*(1+AF$4/12)</f>
        <v>0</v>
      </c>
      <c r="AF269" s="41">
        <f>MAX(0,AE269-AG$4)</f>
        <v>0</v>
      </c>
      <c r="AG269" s="41">
        <f>AC269+AF269</f>
        <v>0</v>
      </c>
      <c r="AH269" s="41">
        <f>MAX(0,MIN(AF269,AG269-$C269))</f>
        <v>0</v>
      </c>
      <c r="AI269" s="41">
        <f>AL268*(1+AJ$4/12)</f>
        <v>0</v>
      </c>
      <c r="AJ269" s="41">
        <f>MAX(0,AI269-AK$4)</f>
        <v>0</v>
      </c>
      <c r="AK269" s="41">
        <f>AG269+AJ269</f>
        <v>0</v>
      </c>
      <c r="AL269" s="41">
        <f>MAX(0,MIN(AJ269,AK269-$C269))</f>
        <v>0</v>
      </c>
      <c r="AM269" s="41">
        <f>AP268*(1+AN$4/12)</f>
        <v>0</v>
      </c>
      <c r="AN269" s="41">
        <f>MAX(0,AM269-AO$4)</f>
        <v>0</v>
      </c>
      <c r="AO269" s="41">
        <f>AK269+AN269</f>
        <v>0</v>
      </c>
      <c r="AP269" s="41">
        <f>MAX(0,MIN(AN269,AO269-$C269))</f>
        <v>0</v>
      </c>
      <c r="AQ269" s="41">
        <f>AT268*(1+AR$4/12)</f>
        <v>0</v>
      </c>
      <c r="AR269" s="41">
        <f>MAX(0,AQ269-AS$4)</f>
        <v>0</v>
      </c>
      <c r="AS269" s="41">
        <f>AO269+AR269</f>
        <v>0</v>
      </c>
      <c r="AT269" s="41">
        <f>MAX(0,MIN(AR269,AS269-$C269))</f>
        <v>0</v>
      </c>
    </row>
    <row r="270">
      <c r="A270" s="40" t="n">
        <v>264</v>
      </c>
      <c r="B270" s="40" t="str">
        <f>CHOOSE(MONTH(EDATE('4 Дългове'!$D$20,A270-1)),"януари","февруари","март","април","май","юни","юли","август","септември","октомври","ноември","декември")&amp;" "&amp;YEAR(EDATE('4 Дългове'!$D$20,A270-1))&amp;" г."</f>
        <v>октомври 2048 г.</v>
      </c>
      <c r="C270" s="41">
        <f>$C$4-(G270+K270+O270+S270+W270+AA270+AE270+AI270+AM270+AQ270)+(H270+L270+P270+T270+X270+AB270+AF270+AJ270+AN270+AR270)</f>
        <v>470</v>
      </c>
      <c r="D270" s="41">
        <f>(G270+K270+O270+S270+W270+AA270+AE270+AI270+AM270+AQ270)-(J269+N269+R269+V269+Z269+AD269+AH269+AL269+AP269+AT269)</f>
        <v>0</v>
      </c>
      <c r="E270" s="41">
        <f>J270+N270+R270+V270+Z270+AD270+AH270+AL270+AP270+AT270</f>
        <v>0</v>
      </c>
      <c r="F270" s="40" t="str">
        <f>IF(AND(E270&lt;0.005,E269&gt;=0.005),A270,"")</f>
        <v/>
      </c>
      <c r="G270" s="41">
        <f>J269*(1+H$4/12)</f>
        <v>0</v>
      </c>
      <c r="H270" s="41">
        <f>MAX(0,G270-I$4)</f>
        <v>0</v>
      </c>
      <c r="I270" s="41">
        <f>H270</f>
        <v>0</v>
      </c>
      <c r="J270" s="41">
        <f>MAX(0,MIN(H270,I270-$C270))</f>
        <v>0</v>
      </c>
      <c r="K270" s="41">
        <f>N269*(1+L$4/12)</f>
        <v>0</v>
      </c>
      <c r="L270" s="41">
        <f>MAX(0,K270-M$4)</f>
        <v>0</v>
      </c>
      <c r="M270" s="41">
        <f>I270+L270</f>
        <v>0</v>
      </c>
      <c r="N270" s="41">
        <f>MAX(0,MIN(L270,M270-$C270))</f>
        <v>0</v>
      </c>
      <c r="O270" s="41">
        <f>R269*(1+P$4/12)</f>
        <v>0</v>
      </c>
      <c r="P270" s="41">
        <f>MAX(0,O270-Q$4)</f>
        <v>0</v>
      </c>
      <c r="Q270" s="41">
        <f>M270+P270</f>
        <v>0</v>
      </c>
      <c r="R270" s="41">
        <f>MAX(0,MIN(P270,Q270-$C270))</f>
        <v>0</v>
      </c>
      <c r="S270" s="41">
        <f>V269*(1+T$4/12)</f>
        <v>0</v>
      </c>
      <c r="T270" s="41">
        <f>MAX(0,S270-U$4)</f>
        <v>0</v>
      </c>
      <c r="U270" s="41">
        <f>Q270+T270</f>
        <v>0</v>
      </c>
      <c r="V270" s="41">
        <f>MAX(0,MIN(T270,U270-$C270))</f>
        <v>0</v>
      </c>
      <c r="W270" s="41">
        <f>Z269*(1+X$4/12)</f>
        <v>0</v>
      </c>
      <c r="X270" s="41">
        <f>MAX(0,W270-Y$4)</f>
        <v>0</v>
      </c>
      <c r="Y270" s="41">
        <f>U270+X270</f>
        <v>0</v>
      </c>
      <c r="Z270" s="41">
        <f>MAX(0,MIN(X270,Y270-$C270))</f>
        <v>0</v>
      </c>
      <c r="AA270" s="41">
        <f>AD269*(1+AB$4/12)</f>
        <v>0</v>
      </c>
      <c r="AB270" s="41">
        <f>MAX(0,AA270-AC$4)</f>
        <v>0</v>
      </c>
      <c r="AC270" s="41">
        <f>Y270+AB270</f>
        <v>0</v>
      </c>
      <c r="AD270" s="41">
        <f>MAX(0,MIN(AB270,AC270-$C270))</f>
        <v>0</v>
      </c>
      <c r="AE270" s="41">
        <f>AH269*(1+AF$4/12)</f>
        <v>0</v>
      </c>
      <c r="AF270" s="41">
        <f>MAX(0,AE270-AG$4)</f>
        <v>0</v>
      </c>
      <c r="AG270" s="41">
        <f>AC270+AF270</f>
        <v>0</v>
      </c>
      <c r="AH270" s="41">
        <f>MAX(0,MIN(AF270,AG270-$C270))</f>
        <v>0</v>
      </c>
      <c r="AI270" s="41">
        <f>AL269*(1+AJ$4/12)</f>
        <v>0</v>
      </c>
      <c r="AJ270" s="41">
        <f>MAX(0,AI270-AK$4)</f>
        <v>0</v>
      </c>
      <c r="AK270" s="41">
        <f>AG270+AJ270</f>
        <v>0</v>
      </c>
      <c r="AL270" s="41">
        <f>MAX(0,MIN(AJ270,AK270-$C270))</f>
        <v>0</v>
      </c>
      <c r="AM270" s="41">
        <f>AP269*(1+AN$4/12)</f>
        <v>0</v>
      </c>
      <c r="AN270" s="41">
        <f>MAX(0,AM270-AO$4)</f>
        <v>0</v>
      </c>
      <c r="AO270" s="41">
        <f>AK270+AN270</f>
        <v>0</v>
      </c>
      <c r="AP270" s="41">
        <f>MAX(0,MIN(AN270,AO270-$C270))</f>
        <v>0</v>
      </c>
      <c r="AQ270" s="41">
        <f>AT269*(1+AR$4/12)</f>
        <v>0</v>
      </c>
      <c r="AR270" s="41">
        <f>MAX(0,AQ270-AS$4)</f>
        <v>0</v>
      </c>
      <c r="AS270" s="41">
        <f>AO270+AR270</f>
        <v>0</v>
      </c>
      <c r="AT270" s="41">
        <f>MAX(0,MIN(AR270,AS270-$C270))</f>
        <v>0</v>
      </c>
    </row>
    <row r="271">
      <c r="A271" s="40" t="n">
        <v>265</v>
      </c>
      <c r="B271" s="40" t="str">
        <f>CHOOSE(MONTH(EDATE('4 Дългове'!$D$20,A271-1)),"януари","февруари","март","април","май","юни","юли","август","септември","октомври","ноември","декември")&amp;" "&amp;YEAR(EDATE('4 Дългове'!$D$20,A271-1))&amp;" г."</f>
        <v>ноември 2048 г.</v>
      </c>
      <c r="C271" s="41">
        <f>$C$4-(G271+K271+O271+S271+W271+AA271+AE271+AI271+AM271+AQ271)+(H271+L271+P271+T271+X271+AB271+AF271+AJ271+AN271+AR271)</f>
        <v>470</v>
      </c>
      <c r="D271" s="41">
        <f>(G271+K271+O271+S271+W271+AA271+AE271+AI271+AM271+AQ271)-(J270+N270+R270+V270+Z270+AD270+AH270+AL270+AP270+AT270)</f>
        <v>0</v>
      </c>
      <c r="E271" s="41">
        <f>J271+N271+R271+V271+Z271+AD271+AH271+AL271+AP271+AT271</f>
        <v>0</v>
      </c>
      <c r="F271" s="40" t="str">
        <f>IF(AND(E271&lt;0.005,E270&gt;=0.005),A271,"")</f>
        <v/>
      </c>
      <c r="G271" s="41">
        <f>J270*(1+H$4/12)</f>
        <v>0</v>
      </c>
      <c r="H271" s="41">
        <f>MAX(0,G271-I$4)</f>
        <v>0</v>
      </c>
      <c r="I271" s="41">
        <f>H271</f>
        <v>0</v>
      </c>
      <c r="J271" s="41">
        <f>MAX(0,MIN(H271,I271-$C271))</f>
        <v>0</v>
      </c>
      <c r="K271" s="41">
        <f>N270*(1+L$4/12)</f>
        <v>0</v>
      </c>
      <c r="L271" s="41">
        <f>MAX(0,K271-M$4)</f>
        <v>0</v>
      </c>
      <c r="M271" s="41">
        <f>I271+L271</f>
        <v>0</v>
      </c>
      <c r="N271" s="41">
        <f>MAX(0,MIN(L271,M271-$C271))</f>
        <v>0</v>
      </c>
      <c r="O271" s="41">
        <f>R270*(1+P$4/12)</f>
        <v>0</v>
      </c>
      <c r="P271" s="41">
        <f>MAX(0,O271-Q$4)</f>
        <v>0</v>
      </c>
      <c r="Q271" s="41">
        <f>M271+P271</f>
        <v>0</v>
      </c>
      <c r="R271" s="41">
        <f>MAX(0,MIN(P271,Q271-$C271))</f>
        <v>0</v>
      </c>
      <c r="S271" s="41">
        <f>V270*(1+T$4/12)</f>
        <v>0</v>
      </c>
      <c r="T271" s="41">
        <f>MAX(0,S271-U$4)</f>
        <v>0</v>
      </c>
      <c r="U271" s="41">
        <f>Q271+T271</f>
        <v>0</v>
      </c>
      <c r="V271" s="41">
        <f>MAX(0,MIN(T271,U271-$C271))</f>
        <v>0</v>
      </c>
      <c r="W271" s="41">
        <f>Z270*(1+X$4/12)</f>
        <v>0</v>
      </c>
      <c r="X271" s="41">
        <f>MAX(0,W271-Y$4)</f>
        <v>0</v>
      </c>
      <c r="Y271" s="41">
        <f>U271+X271</f>
        <v>0</v>
      </c>
      <c r="Z271" s="41">
        <f>MAX(0,MIN(X271,Y271-$C271))</f>
        <v>0</v>
      </c>
      <c r="AA271" s="41">
        <f>AD270*(1+AB$4/12)</f>
        <v>0</v>
      </c>
      <c r="AB271" s="41">
        <f>MAX(0,AA271-AC$4)</f>
        <v>0</v>
      </c>
      <c r="AC271" s="41">
        <f>Y271+AB271</f>
        <v>0</v>
      </c>
      <c r="AD271" s="41">
        <f>MAX(0,MIN(AB271,AC271-$C271))</f>
        <v>0</v>
      </c>
      <c r="AE271" s="41">
        <f>AH270*(1+AF$4/12)</f>
        <v>0</v>
      </c>
      <c r="AF271" s="41">
        <f>MAX(0,AE271-AG$4)</f>
        <v>0</v>
      </c>
      <c r="AG271" s="41">
        <f>AC271+AF271</f>
        <v>0</v>
      </c>
      <c r="AH271" s="41">
        <f>MAX(0,MIN(AF271,AG271-$C271))</f>
        <v>0</v>
      </c>
      <c r="AI271" s="41">
        <f>AL270*(1+AJ$4/12)</f>
        <v>0</v>
      </c>
      <c r="AJ271" s="41">
        <f>MAX(0,AI271-AK$4)</f>
        <v>0</v>
      </c>
      <c r="AK271" s="41">
        <f>AG271+AJ271</f>
        <v>0</v>
      </c>
      <c r="AL271" s="41">
        <f>MAX(0,MIN(AJ271,AK271-$C271))</f>
        <v>0</v>
      </c>
      <c r="AM271" s="41">
        <f>AP270*(1+AN$4/12)</f>
        <v>0</v>
      </c>
      <c r="AN271" s="41">
        <f>MAX(0,AM271-AO$4)</f>
        <v>0</v>
      </c>
      <c r="AO271" s="41">
        <f>AK271+AN271</f>
        <v>0</v>
      </c>
      <c r="AP271" s="41">
        <f>MAX(0,MIN(AN271,AO271-$C271))</f>
        <v>0</v>
      </c>
      <c r="AQ271" s="41">
        <f>AT270*(1+AR$4/12)</f>
        <v>0</v>
      </c>
      <c r="AR271" s="41">
        <f>MAX(0,AQ271-AS$4)</f>
        <v>0</v>
      </c>
      <c r="AS271" s="41">
        <f>AO271+AR271</f>
        <v>0</v>
      </c>
      <c r="AT271" s="41">
        <f>MAX(0,MIN(AR271,AS271-$C271))</f>
        <v>0</v>
      </c>
    </row>
    <row r="272">
      <c r="A272" s="40" t="n">
        <v>266</v>
      </c>
      <c r="B272" s="40" t="str">
        <f>CHOOSE(MONTH(EDATE('4 Дългове'!$D$20,A272-1)),"януари","февруари","март","април","май","юни","юли","август","септември","октомври","ноември","декември")&amp;" "&amp;YEAR(EDATE('4 Дългове'!$D$20,A272-1))&amp;" г."</f>
        <v>декември 2048 г.</v>
      </c>
      <c r="C272" s="41">
        <f>$C$4-(G272+K272+O272+S272+W272+AA272+AE272+AI272+AM272+AQ272)+(H272+L272+P272+T272+X272+AB272+AF272+AJ272+AN272+AR272)</f>
        <v>470</v>
      </c>
      <c r="D272" s="41">
        <f>(G272+K272+O272+S272+W272+AA272+AE272+AI272+AM272+AQ272)-(J271+N271+R271+V271+Z271+AD271+AH271+AL271+AP271+AT271)</f>
        <v>0</v>
      </c>
      <c r="E272" s="41">
        <f>J272+N272+R272+V272+Z272+AD272+AH272+AL272+AP272+AT272</f>
        <v>0</v>
      </c>
      <c r="F272" s="40" t="str">
        <f>IF(AND(E272&lt;0.005,E271&gt;=0.005),A272,"")</f>
        <v/>
      </c>
      <c r="G272" s="41">
        <f>J271*(1+H$4/12)</f>
        <v>0</v>
      </c>
      <c r="H272" s="41">
        <f>MAX(0,G272-I$4)</f>
        <v>0</v>
      </c>
      <c r="I272" s="41">
        <f>H272</f>
        <v>0</v>
      </c>
      <c r="J272" s="41">
        <f>MAX(0,MIN(H272,I272-$C272))</f>
        <v>0</v>
      </c>
      <c r="K272" s="41">
        <f>N271*(1+L$4/12)</f>
        <v>0</v>
      </c>
      <c r="L272" s="41">
        <f>MAX(0,K272-M$4)</f>
        <v>0</v>
      </c>
      <c r="M272" s="41">
        <f>I272+L272</f>
        <v>0</v>
      </c>
      <c r="N272" s="41">
        <f>MAX(0,MIN(L272,M272-$C272))</f>
        <v>0</v>
      </c>
      <c r="O272" s="41">
        <f>R271*(1+P$4/12)</f>
        <v>0</v>
      </c>
      <c r="P272" s="41">
        <f>MAX(0,O272-Q$4)</f>
        <v>0</v>
      </c>
      <c r="Q272" s="41">
        <f>M272+P272</f>
        <v>0</v>
      </c>
      <c r="R272" s="41">
        <f>MAX(0,MIN(P272,Q272-$C272))</f>
        <v>0</v>
      </c>
      <c r="S272" s="41">
        <f>V271*(1+T$4/12)</f>
        <v>0</v>
      </c>
      <c r="T272" s="41">
        <f>MAX(0,S272-U$4)</f>
        <v>0</v>
      </c>
      <c r="U272" s="41">
        <f>Q272+T272</f>
        <v>0</v>
      </c>
      <c r="V272" s="41">
        <f>MAX(0,MIN(T272,U272-$C272))</f>
        <v>0</v>
      </c>
      <c r="W272" s="41">
        <f>Z271*(1+X$4/12)</f>
        <v>0</v>
      </c>
      <c r="X272" s="41">
        <f>MAX(0,W272-Y$4)</f>
        <v>0</v>
      </c>
      <c r="Y272" s="41">
        <f>U272+X272</f>
        <v>0</v>
      </c>
      <c r="Z272" s="41">
        <f>MAX(0,MIN(X272,Y272-$C272))</f>
        <v>0</v>
      </c>
      <c r="AA272" s="41">
        <f>AD271*(1+AB$4/12)</f>
        <v>0</v>
      </c>
      <c r="AB272" s="41">
        <f>MAX(0,AA272-AC$4)</f>
        <v>0</v>
      </c>
      <c r="AC272" s="41">
        <f>Y272+AB272</f>
        <v>0</v>
      </c>
      <c r="AD272" s="41">
        <f>MAX(0,MIN(AB272,AC272-$C272))</f>
        <v>0</v>
      </c>
      <c r="AE272" s="41">
        <f>AH271*(1+AF$4/12)</f>
        <v>0</v>
      </c>
      <c r="AF272" s="41">
        <f>MAX(0,AE272-AG$4)</f>
        <v>0</v>
      </c>
      <c r="AG272" s="41">
        <f>AC272+AF272</f>
        <v>0</v>
      </c>
      <c r="AH272" s="41">
        <f>MAX(0,MIN(AF272,AG272-$C272))</f>
        <v>0</v>
      </c>
      <c r="AI272" s="41">
        <f>AL271*(1+AJ$4/12)</f>
        <v>0</v>
      </c>
      <c r="AJ272" s="41">
        <f>MAX(0,AI272-AK$4)</f>
        <v>0</v>
      </c>
      <c r="AK272" s="41">
        <f>AG272+AJ272</f>
        <v>0</v>
      </c>
      <c r="AL272" s="41">
        <f>MAX(0,MIN(AJ272,AK272-$C272))</f>
        <v>0</v>
      </c>
      <c r="AM272" s="41">
        <f>AP271*(1+AN$4/12)</f>
        <v>0</v>
      </c>
      <c r="AN272" s="41">
        <f>MAX(0,AM272-AO$4)</f>
        <v>0</v>
      </c>
      <c r="AO272" s="41">
        <f>AK272+AN272</f>
        <v>0</v>
      </c>
      <c r="AP272" s="41">
        <f>MAX(0,MIN(AN272,AO272-$C272))</f>
        <v>0</v>
      </c>
      <c r="AQ272" s="41">
        <f>AT271*(1+AR$4/12)</f>
        <v>0</v>
      </c>
      <c r="AR272" s="41">
        <f>MAX(0,AQ272-AS$4)</f>
        <v>0</v>
      </c>
      <c r="AS272" s="41">
        <f>AO272+AR272</f>
        <v>0</v>
      </c>
      <c r="AT272" s="41">
        <f>MAX(0,MIN(AR272,AS272-$C272))</f>
        <v>0</v>
      </c>
    </row>
    <row r="273">
      <c r="A273" s="40" t="n">
        <v>267</v>
      </c>
      <c r="B273" s="40" t="str">
        <f>CHOOSE(MONTH(EDATE('4 Дългове'!$D$20,A273-1)),"януари","февруари","март","април","май","юни","юли","август","септември","октомври","ноември","декември")&amp;" "&amp;YEAR(EDATE('4 Дългове'!$D$20,A273-1))&amp;" г."</f>
        <v>януари 2049 г.</v>
      </c>
      <c r="C273" s="41">
        <f>$C$4-(G273+K273+O273+S273+W273+AA273+AE273+AI273+AM273+AQ273)+(H273+L273+P273+T273+X273+AB273+AF273+AJ273+AN273+AR273)</f>
        <v>470</v>
      </c>
      <c r="D273" s="41">
        <f>(G273+K273+O273+S273+W273+AA273+AE273+AI273+AM273+AQ273)-(J272+N272+R272+V272+Z272+AD272+AH272+AL272+AP272+AT272)</f>
        <v>0</v>
      </c>
      <c r="E273" s="41">
        <f>J273+N273+R273+V273+Z273+AD273+AH273+AL273+AP273+AT273</f>
        <v>0</v>
      </c>
      <c r="F273" s="40" t="str">
        <f>IF(AND(E273&lt;0.005,E272&gt;=0.005),A273,"")</f>
        <v/>
      </c>
      <c r="G273" s="41">
        <f>J272*(1+H$4/12)</f>
        <v>0</v>
      </c>
      <c r="H273" s="41">
        <f>MAX(0,G273-I$4)</f>
        <v>0</v>
      </c>
      <c r="I273" s="41">
        <f>H273</f>
        <v>0</v>
      </c>
      <c r="J273" s="41">
        <f>MAX(0,MIN(H273,I273-$C273))</f>
        <v>0</v>
      </c>
      <c r="K273" s="41">
        <f>N272*(1+L$4/12)</f>
        <v>0</v>
      </c>
      <c r="L273" s="41">
        <f>MAX(0,K273-M$4)</f>
        <v>0</v>
      </c>
      <c r="M273" s="41">
        <f>I273+L273</f>
        <v>0</v>
      </c>
      <c r="N273" s="41">
        <f>MAX(0,MIN(L273,M273-$C273))</f>
        <v>0</v>
      </c>
      <c r="O273" s="41">
        <f>R272*(1+P$4/12)</f>
        <v>0</v>
      </c>
      <c r="P273" s="41">
        <f>MAX(0,O273-Q$4)</f>
        <v>0</v>
      </c>
      <c r="Q273" s="41">
        <f>M273+P273</f>
        <v>0</v>
      </c>
      <c r="R273" s="41">
        <f>MAX(0,MIN(P273,Q273-$C273))</f>
        <v>0</v>
      </c>
      <c r="S273" s="41">
        <f>V272*(1+T$4/12)</f>
        <v>0</v>
      </c>
      <c r="T273" s="41">
        <f>MAX(0,S273-U$4)</f>
        <v>0</v>
      </c>
      <c r="U273" s="41">
        <f>Q273+T273</f>
        <v>0</v>
      </c>
      <c r="V273" s="41">
        <f>MAX(0,MIN(T273,U273-$C273))</f>
        <v>0</v>
      </c>
      <c r="W273" s="41">
        <f>Z272*(1+X$4/12)</f>
        <v>0</v>
      </c>
      <c r="X273" s="41">
        <f>MAX(0,W273-Y$4)</f>
        <v>0</v>
      </c>
      <c r="Y273" s="41">
        <f>U273+X273</f>
        <v>0</v>
      </c>
      <c r="Z273" s="41">
        <f>MAX(0,MIN(X273,Y273-$C273))</f>
        <v>0</v>
      </c>
      <c r="AA273" s="41">
        <f>AD272*(1+AB$4/12)</f>
        <v>0</v>
      </c>
      <c r="AB273" s="41">
        <f>MAX(0,AA273-AC$4)</f>
        <v>0</v>
      </c>
      <c r="AC273" s="41">
        <f>Y273+AB273</f>
        <v>0</v>
      </c>
      <c r="AD273" s="41">
        <f>MAX(0,MIN(AB273,AC273-$C273))</f>
        <v>0</v>
      </c>
      <c r="AE273" s="41">
        <f>AH272*(1+AF$4/12)</f>
        <v>0</v>
      </c>
      <c r="AF273" s="41">
        <f>MAX(0,AE273-AG$4)</f>
        <v>0</v>
      </c>
      <c r="AG273" s="41">
        <f>AC273+AF273</f>
        <v>0</v>
      </c>
      <c r="AH273" s="41">
        <f>MAX(0,MIN(AF273,AG273-$C273))</f>
        <v>0</v>
      </c>
      <c r="AI273" s="41">
        <f>AL272*(1+AJ$4/12)</f>
        <v>0</v>
      </c>
      <c r="AJ273" s="41">
        <f>MAX(0,AI273-AK$4)</f>
        <v>0</v>
      </c>
      <c r="AK273" s="41">
        <f>AG273+AJ273</f>
        <v>0</v>
      </c>
      <c r="AL273" s="41">
        <f>MAX(0,MIN(AJ273,AK273-$C273))</f>
        <v>0</v>
      </c>
      <c r="AM273" s="41">
        <f>AP272*(1+AN$4/12)</f>
        <v>0</v>
      </c>
      <c r="AN273" s="41">
        <f>MAX(0,AM273-AO$4)</f>
        <v>0</v>
      </c>
      <c r="AO273" s="41">
        <f>AK273+AN273</f>
        <v>0</v>
      </c>
      <c r="AP273" s="41">
        <f>MAX(0,MIN(AN273,AO273-$C273))</f>
        <v>0</v>
      </c>
      <c r="AQ273" s="41">
        <f>AT272*(1+AR$4/12)</f>
        <v>0</v>
      </c>
      <c r="AR273" s="41">
        <f>MAX(0,AQ273-AS$4)</f>
        <v>0</v>
      </c>
      <c r="AS273" s="41">
        <f>AO273+AR273</f>
        <v>0</v>
      </c>
      <c r="AT273" s="41">
        <f>MAX(0,MIN(AR273,AS273-$C273))</f>
        <v>0</v>
      </c>
    </row>
    <row r="274">
      <c r="A274" s="40" t="n">
        <v>268</v>
      </c>
      <c r="B274" s="40" t="str">
        <f>CHOOSE(MONTH(EDATE('4 Дългове'!$D$20,A274-1)),"януари","февруари","март","април","май","юни","юли","август","септември","октомври","ноември","декември")&amp;" "&amp;YEAR(EDATE('4 Дългове'!$D$20,A274-1))&amp;" г."</f>
        <v>февруари 2049 г.</v>
      </c>
      <c r="C274" s="41">
        <f>$C$4-(G274+K274+O274+S274+W274+AA274+AE274+AI274+AM274+AQ274)+(H274+L274+P274+T274+X274+AB274+AF274+AJ274+AN274+AR274)</f>
        <v>470</v>
      </c>
      <c r="D274" s="41">
        <f>(G274+K274+O274+S274+W274+AA274+AE274+AI274+AM274+AQ274)-(J273+N273+R273+V273+Z273+AD273+AH273+AL273+AP273+AT273)</f>
        <v>0</v>
      </c>
      <c r="E274" s="41">
        <f>J274+N274+R274+V274+Z274+AD274+AH274+AL274+AP274+AT274</f>
        <v>0</v>
      </c>
      <c r="F274" s="40" t="str">
        <f>IF(AND(E274&lt;0.005,E273&gt;=0.005),A274,"")</f>
        <v/>
      </c>
      <c r="G274" s="41">
        <f>J273*(1+H$4/12)</f>
        <v>0</v>
      </c>
      <c r="H274" s="41">
        <f>MAX(0,G274-I$4)</f>
        <v>0</v>
      </c>
      <c r="I274" s="41">
        <f>H274</f>
        <v>0</v>
      </c>
      <c r="J274" s="41">
        <f>MAX(0,MIN(H274,I274-$C274))</f>
        <v>0</v>
      </c>
      <c r="K274" s="41">
        <f>N273*(1+L$4/12)</f>
        <v>0</v>
      </c>
      <c r="L274" s="41">
        <f>MAX(0,K274-M$4)</f>
        <v>0</v>
      </c>
      <c r="M274" s="41">
        <f>I274+L274</f>
        <v>0</v>
      </c>
      <c r="N274" s="41">
        <f>MAX(0,MIN(L274,M274-$C274))</f>
        <v>0</v>
      </c>
      <c r="O274" s="41">
        <f>R273*(1+P$4/12)</f>
        <v>0</v>
      </c>
      <c r="P274" s="41">
        <f>MAX(0,O274-Q$4)</f>
        <v>0</v>
      </c>
      <c r="Q274" s="41">
        <f>M274+P274</f>
        <v>0</v>
      </c>
      <c r="R274" s="41">
        <f>MAX(0,MIN(P274,Q274-$C274))</f>
        <v>0</v>
      </c>
      <c r="S274" s="41">
        <f>V273*(1+T$4/12)</f>
        <v>0</v>
      </c>
      <c r="T274" s="41">
        <f>MAX(0,S274-U$4)</f>
        <v>0</v>
      </c>
      <c r="U274" s="41">
        <f>Q274+T274</f>
        <v>0</v>
      </c>
      <c r="V274" s="41">
        <f>MAX(0,MIN(T274,U274-$C274))</f>
        <v>0</v>
      </c>
      <c r="W274" s="41">
        <f>Z273*(1+X$4/12)</f>
        <v>0</v>
      </c>
      <c r="X274" s="41">
        <f>MAX(0,W274-Y$4)</f>
        <v>0</v>
      </c>
      <c r="Y274" s="41">
        <f>U274+X274</f>
        <v>0</v>
      </c>
      <c r="Z274" s="41">
        <f>MAX(0,MIN(X274,Y274-$C274))</f>
        <v>0</v>
      </c>
      <c r="AA274" s="41">
        <f>AD273*(1+AB$4/12)</f>
        <v>0</v>
      </c>
      <c r="AB274" s="41">
        <f>MAX(0,AA274-AC$4)</f>
        <v>0</v>
      </c>
      <c r="AC274" s="41">
        <f>Y274+AB274</f>
        <v>0</v>
      </c>
      <c r="AD274" s="41">
        <f>MAX(0,MIN(AB274,AC274-$C274))</f>
        <v>0</v>
      </c>
      <c r="AE274" s="41">
        <f>AH273*(1+AF$4/12)</f>
        <v>0</v>
      </c>
      <c r="AF274" s="41">
        <f>MAX(0,AE274-AG$4)</f>
        <v>0</v>
      </c>
      <c r="AG274" s="41">
        <f>AC274+AF274</f>
        <v>0</v>
      </c>
      <c r="AH274" s="41">
        <f>MAX(0,MIN(AF274,AG274-$C274))</f>
        <v>0</v>
      </c>
      <c r="AI274" s="41">
        <f>AL273*(1+AJ$4/12)</f>
        <v>0</v>
      </c>
      <c r="AJ274" s="41">
        <f>MAX(0,AI274-AK$4)</f>
        <v>0</v>
      </c>
      <c r="AK274" s="41">
        <f>AG274+AJ274</f>
        <v>0</v>
      </c>
      <c r="AL274" s="41">
        <f>MAX(0,MIN(AJ274,AK274-$C274))</f>
        <v>0</v>
      </c>
      <c r="AM274" s="41">
        <f>AP273*(1+AN$4/12)</f>
        <v>0</v>
      </c>
      <c r="AN274" s="41">
        <f>MAX(0,AM274-AO$4)</f>
        <v>0</v>
      </c>
      <c r="AO274" s="41">
        <f>AK274+AN274</f>
        <v>0</v>
      </c>
      <c r="AP274" s="41">
        <f>MAX(0,MIN(AN274,AO274-$C274))</f>
        <v>0</v>
      </c>
      <c r="AQ274" s="41">
        <f>AT273*(1+AR$4/12)</f>
        <v>0</v>
      </c>
      <c r="AR274" s="41">
        <f>MAX(0,AQ274-AS$4)</f>
        <v>0</v>
      </c>
      <c r="AS274" s="41">
        <f>AO274+AR274</f>
        <v>0</v>
      </c>
      <c r="AT274" s="41">
        <f>MAX(0,MIN(AR274,AS274-$C274))</f>
        <v>0</v>
      </c>
    </row>
    <row r="275">
      <c r="A275" s="40" t="n">
        <v>269</v>
      </c>
      <c r="B275" s="40" t="str">
        <f>CHOOSE(MONTH(EDATE('4 Дългове'!$D$20,A275-1)),"януари","февруари","март","април","май","юни","юли","август","септември","октомври","ноември","декември")&amp;" "&amp;YEAR(EDATE('4 Дългове'!$D$20,A275-1))&amp;" г."</f>
        <v>март 2049 г.</v>
      </c>
      <c r="C275" s="41">
        <f>$C$4-(G275+K275+O275+S275+W275+AA275+AE275+AI275+AM275+AQ275)+(H275+L275+P275+T275+X275+AB275+AF275+AJ275+AN275+AR275)</f>
        <v>470</v>
      </c>
      <c r="D275" s="41">
        <f>(G275+K275+O275+S275+W275+AA275+AE275+AI275+AM275+AQ275)-(J274+N274+R274+V274+Z274+AD274+AH274+AL274+AP274+AT274)</f>
        <v>0</v>
      </c>
      <c r="E275" s="41">
        <f>J275+N275+R275+V275+Z275+AD275+AH275+AL275+AP275+AT275</f>
        <v>0</v>
      </c>
      <c r="F275" s="40" t="str">
        <f>IF(AND(E275&lt;0.005,E274&gt;=0.005),A275,"")</f>
        <v/>
      </c>
      <c r="G275" s="41">
        <f>J274*(1+H$4/12)</f>
        <v>0</v>
      </c>
      <c r="H275" s="41">
        <f>MAX(0,G275-I$4)</f>
        <v>0</v>
      </c>
      <c r="I275" s="41">
        <f>H275</f>
        <v>0</v>
      </c>
      <c r="J275" s="41">
        <f>MAX(0,MIN(H275,I275-$C275))</f>
        <v>0</v>
      </c>
      <c r="K275" s="41">
        <f>N274*(1+L$4/12)</f>
        <v>0</v>
      </c>
      <c r="L275" s="41">
        <f>MAX(0,K275-M$4)</f>
        <v>0</v>
      </c>
      <c r="M275" s="41">
        <f>I275+L275</f>
        <v>0</v>
      </c>
      <c r="N275" s="41">
        <f>MAX(0,MIN(L275,M275-$C275))</f>
        <v>0</v>
      </c>
      <c r="O275" s="41">
        <f>R274*(1+P$4/12)</f>
        <v>0</v>
      </c>
      <c r="P275" s="41">
        <f>MAX(0,O275-Q$4)</f>
        <v>0</v>
      </c>
      <c r="Q275" s="41">
        <f>M275+P275</f>
        <v>0</v>
      </c>
      <c r="R275" s="41">
        <f>MAX(0,MIN(P275,Q275-$C275))</f>
        <v>0</v>
      </c>
      <c r="S275" s="41">
        <f>V274*(1+T$4/12)</f>
        <v>0</v>
      </c>
      <c r="T275" s="41">
        <f>MAX(0,S275-U$4)</f>
        <v>0</v>
      </c>
      <c r="U275" s="41">
        <f>Q275+T275</f>
        <v>0</v>
      </c>
      <c r="V275" s="41">
        <f>MAX(0,MIN(T275,U275-$C275))</f>
        <v>0</v>
      </c>
      <c r="W275" s="41">
        <f>Z274*(1+X$4/12)</f>
        <v>0</v>
      </c>
      <c r="X275" s="41">
        <f>MAX(0,W275-Y$4)</f>
        <v>0</v>
      </c>
      <c r="Y275" s="41">
        <f>U275+X275</f>
        <v>0</v>
      </c>
      <c r="Z275" s="41">
        <f>MAX(0,MIN(X275,Y275-$C275))</f>
        <v>0</v>
      </c>
      <c r="AA275" s="41">
        <f>AD274*(1+AB$4/12)</f>
        <v>0</v>
      </c>
      <c r="AB275" s="41">
        <f>MAX(0,AA275-AC$4)</f>
        <v>0</v>
      </c>
      <c r="AC275" s="41">
        <f>Y275+AB275</f>
        <v>0</v>
      </c>
      <c r="AD275" s="41">
        <f>MAX(0,MIN(AB275,AC275-$C275))</f>
        <v>0</v>
      </c>
      <c r="AE275" s="41">
        <f>AH274*(1+AF$4/12)</f>
        <v>0</v>
      </c>
      <c r="AF275" s="41">
        <f>MAX(0,AE275-AG$4)</f>
        <v>0</v>
      </c>
      <c r="AG275" s="41">
        <f>AC275+AF275</f>
        <v>0</v>
      </c>
      <c r="AH275" s="41">
        <f>MAX(0,MIN(AF275,AG275-$C275))</f>
        <v>0</v>
      </c>
      <c r="AI275" s="41">
        <f>AL274*(1+AJ$4/12)</f>
        <v>0</v>
      </c>
      <c r="AJ275" s="41">
        <f>MAX(0,AI275-AK$4)</f>
        <v>0</v>
      </c>
      <c r="AK275" s="41">
        <f>AG275+AJ275</f>
        <v>0</v>
      </c>
      <c r="AL275" s="41">
        <f>MAX(0,MIN(AJ275,AK275-$C275))</f>
        <v>0</v>
      </c>
      <c r="AM275" s="41">
        <f>AP274*(1+AN$4/12)</f>
        <v>0</v>
      </c>
      <c r="AN275" s="41">
        <f>MAX(0,AM275-AO$4)</f>
        <v>0</v>
      </c>
      <c r="AO275" s="41">
        <f>AK275+AN275</f>
        <v>0</v>
      </c>
      <c r="AP275" s="41">
        <f>MAX(0,MIN(AN275,AO275-$C275))</f>
        <v>0</v>
      </c>
      <c r="AQ275" s="41">
        <f>AT274*(1+AR$4/12)</f>
        <v>0</v>
      </c>
      <c r="AR275" s="41">
        <f>MAX(0,AQ275-AS$4)</f>
        <v>0</v>
      </c>
      <c r="AS275" s="41">
        <f>AO275+AR275</f>
        <v>0</v>
      </c>
      <c r="AT275" s="41">
        <f>MAX(0,MIN(AR275,AS275-$C275))</f>
        <v>0</v>
      </c>
    </row>
    <row r="276">
      <c r="A276" s="40" t="n">
        <v>270</v>
      </c>
      <c r="B276" s="40" t="str">
        <f>CHOOSE(MONTH(EDATE('4 Дългове'!$D$20,A276-1)),"януари","февруари","март","април","май","юни","юли","август","септември","октомври","ноември","декември")&amp;" "&amp;YEAR(EDATE('4 Дългове'!$D$20,A276-1))&amp;" г."</f>
        <v>април 2049 г.</v>
      </c>
      <c r="C276" s="41">
        <f>$C$4-(G276+K276+O276+S276+W276+AA276+AE276+AI276+AM276+AQ276)+(H276+L276+P276+T276+X276+AB276+AF276+AJ276+AN276+AR276)</f>
        <v>470</v>
      </c>
      <c r="D276" s="41">
        <f>(G276+K276+O276+S276+W276+AA276+AE276+AI276+AM276+AQ276)-(J275+N275+R275+V275+Z275+AD275+AH275+AL275+AP275+AT275)</f>
        <v>0</v>
      </c>
      <c r="E276" s="41">
        <f>J276+N276+R276+V276+Z276+AD276+AH276+AL276+AP276+AT276</f>
        <v>0</v>
      </c>
      <c r="F276" s="40" t="str">
        <f>IF(AND(E276&lt;0.005,E275&gt;=0.005),A276,"")</f>
        <v/>
      </c>
      <c r="G276" s="41">
        <f>J275*(1+H$4/12)</f>
        <v>0</v>
      </c>
      <c r="H276" s="41">
        <f>MAX(0,G276-I$4)</f>
        <v>0</v>
      </c>
      <c r="I276" s="41">
        <f>H276</f>
        <v>0</v>
      </c>
      <c r="J276" s="41">
        <f>MAX(0,MIN(H276,I276-$C276))</f>
        <v>0</v>
      </c>
      <c r="K276" s="41">
        <f>N275*(1+L$4/12)</f>
        <v>0</v>
      </c>
      <c r="L276" s="41">
        <f>MAX(0,K276-M$4)</f>
        <v>0</v>
      </c>
      <c r="M276" s="41">
        <f>I276+L276</f>
        <v>0</v>
      </c>
      <c r="N276" s="41">
        <f>MAX(0,MIN(L276,M276-$C276))</f>
        <v>0</v>
      </c>
      <c r="O276" s="41">
        <f>R275*(1+P$4/12)</f>
        <v>0</v>
      </c>
      <c r="P276" s="41">
        <f>MAX(0,O276-Q$4)</f>
        <v>0</v>
      </c>
      <c r="Q276" s="41">
        <f>M276+P276</f>
        <v>0</v>
      </c>
      <c r="R276" s="41">
        <f>MAX(0,MIN(P276,Q276-$C276))</f>
        <v>0</v>
      </c>
      <c r="S276" s="41">
        <f>V275*(1+T$4/12)</f>
        <v>0</v>
      </c>
      <c r="T276" s="41">
        <f>MAX(0,S276-U$4)</f>
        <v>0</v>
      </c>
      <c r="U276" s="41">
        <f>Q276+T276</f>
        <v>0</v>
      </c>
      <c r="V276" s="41">
        <f>MAX(0,MIN(T276,U276-$C276))</f>
        <v>0</v>
      </c>
      <c r="W276" s="41">
        <f>Z275*(1+X$4/12)</f>
        <v>0</v>
      </c>
      <c r="X276" s="41">
        <f>MAX(0,W276-Y$4)</f>
        <v>0</v>
      </c>
      <c r="Y276" s="41">
        <f>U276+X276</f>
        <v>0</v>
      </c>
      <c r="Z276" s="41">
        <f>MAX(0,MIN(X276,Y276-$C276))</f>
        <v>0</v>
      </c>
      <c r="AA276" s="41">
        <f>AD275*(1+AB$4/12)</f>
        <v>0</v>
      </c>
      <c r="AB276" s="41">
        <f>MAX(0,AA276-AC$4)</f>
        <v>0</v>
      </c>
      <c r="AC276" s="41">
        <f>Y276+AB276</f>
        <v>0</v>
      </c>
      <c r="AD276" s="41">
        <f>MAX(0,MIN(AB276,AC276-$C276))</f>
        <v>0</v>
      </c>
      <c r="AE276" s="41">
        <f>AH275*(1+AF$4/12)</f>
        <v>0</v>
      </c>
      <c r="AF276" s="41">
        <f>MAX(0,AE276-AG$4)</f>
        <v>0</v>
      </c>
      <c r="AG276" s="41">
        <f>AC276+AF276</f>
        <v>0</v>
      </c>
      <c r="AH276" s="41">
        <f>MAX(0,MIN(AF276,AG276-$C276))</f>
        <v>0</v>
      </c>
      <c r="AI276" s="41">
        <f>AL275*(1+AJ$4/12)</f>
        <v>0</v>
      </c>
      <c r="AJ276" s="41">
        <f>MAX(0,AI276-AK$4)</f>
        <v>0</v>
      </c>
      <c r="AK276" s="41">
        <f>AG276+AJ276</f>
        <v>0</v>
      </c>
      <c r="AL276" s="41">
        <f>MAX(0,MIN(AJ276,AK276-$C276))</f>
        <v>0</v>
      </c>
      <c r="AM276" s="41">
        <f>AP275*(1+AN$4/12)</f>
        <v>0</v>
      </c>
      <c r="AN276" s="41">
        <f>MAX(0,AM276-AO$4)</f>
        <v>0</v>
      </c>
      <c r="AO276" s="41">
        <f>AK276+AN276</f>
        <v>0</v>
      </c>
      <c r="AP276" s="41">
        <f>MAX(0,MIN(AN276,AO276-$C276))</f>
        <v>0</v>
      </c>
      <c r="AQ276" s="41">
        <f>AT275*(1+AR$4/12)</f>
        <v>0</v>
      </c>
      <c r="AR276" s="41">
        <f>MAX(0,AQ276-AS$4)</f>
        <v>0</v>
      </c>
      <c r="AS276" s="41">
        <f>AO276+AR276</f>
        <v>0</v>
      </c>
      <c r="AT276" s="41">
        <f>MAX(0,MIN(AR276,AS276-$C276))</f>
        <v>0</v>
      </c>
    </row>
    <row r="277">
      <c r="A277" s="40" t="n">
        <v>271</v>
      </c>
      <c r="B277" s="40" t="str">
        <f>CHOOSE(MONTH(EDATE('4 Дългове'!$D$20,A277-1)),"януари","февруари","март","април","май","юни","юли","август","септември","октомври","ноември","декември")&amp;" "&amp;YEAR(EDATE('4 Дългове'!$D$20,A277-1))&amp;" г."</f>
        <v>май 2049 г.</v>
      </c>
      <c r="C277" s="41">
        <f>$C$4-(G277+K277+O277+S277+W277+AA277+AE277+AI277+AM277+AQ277)+(H277+L277+P277+T277+X277+AB277+AF277+AJ277+AN277+AR277)</f>
        <v>470</v>
      </c>
      <c r="D277" s="41">
        <f>(G277+K277+O277+S277+W277+AA277+AE277+AI277+AM277+AQ277)-(J276+N276+R276+V276+Z276+AD276+AH276+AL276+AP276+AT276)</f>
        <v>0</v>
      </c>
      <c r="E277" s="41">
        <f>J277+N277+R277+V277+Z277+AD277+AH277+AL277+AP277+AT277</f>
        <v>0</v>
      </c>
      <c r="F277" s="40" t="str">
        <f>IF(AND(E277&lt;0.005,E276&gt;=0.005),A277,"")</f>
        <v/>
      </c>
      <c r="G277" s="41">
        <f>J276*(1+H$4/12)</f>
        <v>0</v>
      </c>
      <c r="H277" s="41">
        <f>MAX(0,G277-I$4)</f>
        <v>0</v>
      </c>
      <c r="I277" s="41">
        <f>H277</f>
        <v>0</v>
      </c>
      <c r="J277" s="41">
        <f>MAX(0,MIN(H277,I277-$C277))</f>
        <v>0</v>
      </c>
      <c r="K277" s="41">
        <f>N276*(1+L$4/12)</f>
        <v>0</v>
      </c>
      <c r="L277" s="41">
        <f>MAX(0,K277-M$4)</f>
        <v>0</v>
      </c>
      <c r="M277" s="41">
        <f>I277+L277</f>
        <v>0</v>
      </c>
      <c r="N277" s="41">
        <f>MAX(0,MIN(L277,M277-$C277))</f>
        <v>0</v>
      </c>
      <c r="O277" s="41">
        <f>R276*(1+P$4/12)</f>
        <v>0</v>
      </c>
      <c r="P277" s="41">
        <f>MAX(0,O277-Q$4)</f>
        <v>0</v>
      </c>
      <c r="Q277" s="41">
        <f>M277+P277</f>
        <v>0</v>
      </c>
      <c r="R277" s="41">
        <f>MAX(0,MIN(P277,Q277-$C277))</f>
        <v>0</v>
      </c>
      <c r="S277" s="41">
        <f>V276*(1+T$4/12)</f>
        <v>0</v>
      </c>
      <c r="T277" s="41">
        <f>MAX(0,S277-U$4)</f>
        <v>0</v>
      </c>
      <c r="U277" s="41">
        <f>Q277+T277</f>
        <v>0</v>
      </c>
      <c r="V277" s="41">
        <f>MAX(0,MIN(T277,U277-$C277))</f>
        <v>0</v>
      </c>
      <c r="W277" s="41">
        <f>Z276*(1+X$4/12)</f>
        <v>0</v>
      </c>
      <c r="X277" s="41">
        <f>MAX(0,W277-Y$4)</f>
        <v>0</v>
      </c>
      <c r="Y277" s="41">
        <f>U277+X277</f>
        <v>0</v>
      </c>
      <c r="Z277" s="41">
        <f>MAX(0,MIN(X277,Y277-$C277))</f>
        <v>0</v>
      </c>
      <c r="AA277" s="41">
        <f>AD276*(1+AB$4/12)</f>
        <v>0</v>
      </c>
      <c r="AB277" s="41">
        <f>MAX(0,AA277-AC$4)</f>
        <v>0</v>
      </c>
      <c r="AC277" s="41">
        <f>Y277+AB277</f>
        <v>0</v>
      </c>
      <c r="AD277" s="41">
        <f>MAX(0,MIN(AB277,AC277-$C277))</f>
        <v>0</v>
      </c>
      <c r="AE277" s="41">
        <f>AH276*(1+AF$4/12)</f>
        <v>0</v>
      </c>
      <c r="AF277" s="41">
        <f>MAX(0,AE277-AG$4)</f>
        <v>0</v>
      </c>
      <c r="AG277" s="41">
        <f>AC277+AF277</f>
        <v>0</v>
      </c>
      <c r="AH277" s="41">
        <f>MAX(0,MIN(AF277,AG277-$C277))</f>
        <v>0</v>
      </c>
      <c r="AI277" s="41">
        <f>AL276*(1+AJ$4/12)</f>
        <v>0</v>
      </c>
      <c r="AJ277" s="41">
        <f>MAX(0,AI277-AK$4)</f>
        <v>0</v>
      </c>
      <c r="AK277" s="41">
        <f>AG277+AJ277</f>
        <v>0</v>
      </c>
      <c r="AL277" s="41">
        <f>MAX(0,MIN(AJ277,AK277-$C277))</f>
        <v>0</v>
      </c>
      <c r="AM277" s="41">
        <f>AP276*(1+AN$4/12)</f>
        <v>0</v>
      </c>
      <c r="AN277" s="41">
        <f>MAX(0,AM277-AO$4)</f>
        <v>0</v>
      </c>
      <c r="AO277" s="41">
        <f>AK277+AN277</f>
        <v>0</v>
      </c>
      <c r="AP277" s="41">
        <f>MAX(0,MIN(AN277,AO277-$C277))</f>
        <v>0</v>
      </c>
      <c r="AQ277" s="41">
        <f>AT276*(1+AR$4/12)</f>
        <v>0</v>
      </c>
      <c r="AR277" s="41">
        <f>MAX(0,AQ277-AS$4)</f>
        <v>0</v>
      </c>
      <c r="AS277" s="41">
        <f>AO277+AR277</f>
        <v>0</v>
      </c>
      <c r="AT277" s="41">
        <f>MAX(0,MIN(AR277,AS277-$C277))</f>
        <v>0</v>
      </c>
    </row>
    <row r="278">
      <c r="A278" s="40" t="n">
        <v>272</v>
      </c>
      <c r="B278" s="40" t="str">
        <f>CHOOSE(MONTH(EDATE('4 Дългове'!$D$20,A278-1)),"януари","февруари","март","април","май","юни","юли","август","септември","октомври","ноември","декември")&amp;" "&amp;YEAR(EDATE('4 Дългове'!$D$20,A278-1))&amp;" г."</f>
        <v>юни 2049 г.</v>
      </c>
      <c r="C278" s="41">
        <f>$C$4-(G278+K278+O278+S278+W278+AA278+AE278+AI278+AM278+AQ278)+(H278+L278+P278+T278+X278+AB278+AF278+AJ278+AN278+AR278)</f>
        <v>470</v>
      </c>
      <c r="D278" s="41">
        <f>(G278+K278+O278+S278+W278+AA278+AE278+AI278+AM278+AQ278)-(J277+N277+R277+V277+Z277+AD277+AH277+AL277+AP277+AT277)</f>
        <v>0</v>
      </c>
      <c r="E278" s="41">
        <f>J278+N278+R278+V278+Z278+AD278+AH278+AL278+AP278+AT278</f>
        <v>0</v>
      </c>
      <c r="F278" s="40" t="str">
        <f>IF(AND(E278&lt;0.005,E277&gt;=0.005),A278,"")</f>
        <v/>
      </c>
      <c r="G278" s="41">
        <f>J277*(1+H$4/12)</f>
        <v>0</v>
      </c>
      <c r="H278" s="41">
        <f>MAX(0,G278-I$4)</f>
        <v>0</v>
      </c>
      <c r="I278" s="41">
        <f>H278</f>
        <v>0</v>
      </c>
      <c r="J278" s="41">
        <f>MAX(0,MIN(H278,I278-$C278))</f>
        <v>0</v>
      </c>
      <c r="K278" s="41">
        <f>N277*(1+L$4/12)</f>
        <v>0</v>
      </c>
      <c r="L278" s="41">
        <f>MAX(0,K278-M$4)</f>
        <v>0</v>
      </c>
      <c r="M278" s="41">
        <f>I278+L278</f>
        <v>0</v>
      </c>
      <c r="N278" s="41">
        <f>MAX(0,MIN(L278,M278-$C278))</f>
        <v>0</v>
      </c>
      <c r="O278" s="41">
        <f>R277*(1+P$4/12)</f>
        <v>0</v>
      </c>
      <c r="P278" s="41">
        <f>MAX(0,O278-Q$4)</f>
        <v>0</v>
      </c>
      <c r="Q278" s="41">
        <f>M278+P278</f>
        <v>0</v>
      </c>
      <c r="R278" s="41">
        <f>MAX(0,MIN(P278,Q278-$C278))</f>
        <v>0</v>
      </c>
      <c r="S278" s="41">
        <f>V277*(1+T$4/12)</f>
        <v>0</v>
      </c>
      <c r="T278" s="41">
        <f>MAX(0,S278-U$4)</f>
        <v>0</v>
      </c>
      <c r="U278" s="41">
        <f>Q278+T278</f>
        <v>0</v>
      </c>
      <c r="V278" s="41">
        <f>MAX(0,MIN(T278,U278-$C278))</f>
        <v>0</v>
      </c>
      <c r="W278" s="41">
        <f>Z277*(1+X$4/12)</f>
        <v>0</v>
      </c>
      <c r="X278" s="41">
        <f>MAX(0,W278-Y$4)</f>
        <v>0</v>
      </c>
      <c r="Y278" s="41">
        <f>U278+X278</f>
        <v>0</v>
      </c>
      <c r="Z278" s="41">
        <f>MAX(0,MIN(X278,Y278-$C278))</f>
        <v>0</v>
      </c>
      <c r="AA278" s="41">
        <f>AD277*(1+AB$4/12)</f>
        <v>0</v>
      </c>
      <c r="AB278" s="41">
        <f>MAX(0,AA278-AC$4)</f>
        <v>0</v>
      </c>
      <c r="AC278" s="41">
        <f>Y278+AB278</f>
        <v>0</v>
      </c>
      <c r="AD278" s="41">
        <f>MAX(0,MIN(AB278,AC278-$C278))</f>
        <v>0</v>
      </c>
      <c r="AE278" s="41">
        <f>AH277*(1+AF$4/12)</f>
        <v>0</v>
      </c>
      <c r="AF278" s="41">
        <f>MAX(0,AE278-AG$4)</f>
        <v>0</v>
      </c>
      <c r="AG278" s="41">
        <f>AC278+AF278</f>
        <v>0</v>
      </c>
      <c r="AH278" s="41">
        <f>MAX(0,MIN(AF278,AG278-$C278))</f>
        <v>0</v>
      </c>
      <c r="AI278" s="41">
        <f>AL277*(1+AJ$4/12)</f>
        <v>0</v>
      </c>
      <c r="AJ278" s="41">
        <f>MAX(0,AI278-AK$4)</f>
        <v>0</v>
      </c>
      <c r="AK278" s="41">
        <f>AG278+AJ278</f>
        <v>0</v>
      </c>
      <c r="AL278" s="41">
        <f>MAX(0,MIN(AJ278,AK278-$C278))</f>
        <v>0</v>
      </c>
      <c r="AM278" s="41">
        <f>AP277*(1+AN$4/12)</f>
        <v>0</v>
      </c>
      <c r="AN278" s="41">
        <f>MAX(0,AM278-AO$4)</f>
        <v>0</v>
      </c>
      <c r="AO278" s="41">
        <f>AK278+AN278</f>
        <v>0</v>
      </c>
      <c r="AP278" s="41">
        <f>MAX(0,MIN(AN278,AO278-$C278))</f>
        <v>0</v>
      </c>
      <c r="AQ278" s="41">
        <f>AT277*(1+AR$4/12)</f>
        <v>0</v>
      </c>
      <c r="AR278" s="41">
        <f>MAX(0,AQ278-AS$4)</f>
        <v>0</v>
      </c>
      <c r="AS278" s="41">
        <f>AO278+AR278</f>
        <v>0</v>
      </c>
      <c r="AT278" s="41">
        <f>MAX(0,MIN(AR278,AS278-$C278))</f>
        <v>0</v>
      </c>
    </row>
    <row r="279">
      <c r="A279" s="40" t="n">
        <v>273</v>
      </c>
      <c r="B279" s="40" t="str">
        <f>CHOOSE(MONTH(EDATE('4 Дългове'!$D$20,A279-1)),"януари","февруари","март","април","май","юни","юли","август","септември","октомври","ноември","декември")&amp;" "&amp;YEAR(EDATE('4 Дългове'!$D$20,A279-1))&amp;" г."</f>
        <v>юли 2049 г.</v>
      </c>
      <c r="C279" s="41">
        <f>$C$4-(G279+K279+O279+S279+W279+AA279+AE279+AI279+AM279+AQ279)+(H279+L279+P279+T279+X279+AB279+AF279+AJ279+AN279+AR279)</f>
        <v>470</v>
      </c>
      <c r="D279" s="41">
        <f>(G279+K279+O279+S279+W279+AA279+AE279+AI279+AM279+AQ279)-(J278+N278+R278+V278+Z278+AD278+AH278+AL278+AP278+AT278)</f>
        <v>0</v>
      </c>
      <c r="E279" s="41">
        <f>J279+N279+R279+V279+Z279+AD279+AH279+AL279+AP279+AT279</f>
        <v>0</v>
      </c>
      <c r="F279" s="40" t="str">
        <f>IF(AND(E279&lt;0.005,E278&gt;=0.005),A279,"")</f>
        <v/>
      </c>
      <c r="G279" s="41">
        <f>J278*(1+H$4/12)</f>
        <v>0</v>
      </c>
      <c r="H279" s="41">
        <f>MAX(0,G279-I$4)</f>
        <v>0</v>
      </c>
      <c r="I279" s="41">
        <f>H279</f>
        <v>0</v>
      </c>
      <c r="J279" s="41">
        <f>MAX(0,MIN(H279,I279-$C279))</f>
        <v>0</v>
      </c>
      <c r="K279" s="41">
        <f>N278*(1+L$4/12)</f>
        <v>0</v>
      </c>
      <c r="L279" s="41">
        <f>MAX(0,K279-M$4)</f>
        <v>0</v>
      </c>
      <c r="M279" s="41">
        <f>I279+L279</f>
        <v>0</v>
      </c>
      <c r="N279" s="41">
        <f>MAX(0,MIN(L279,M279-$C279))</f>
        <v>0</v>
      </c>
      <c r="O279" s="41">
        <f>R278*(1+P$4/12)</f>
        <v>0</v>
      </c>
      <c r="P279" s="41">
        <f>MAX(0,O279-Q$4)</f>
        <v>0</v>
      </c>
      <c r="Q279" s="41">
        <f>M279+P279</f>
        <v>0</v>
      </c>
      <c r="R279" s="41">
        <f>MAX(0,MIN(P279,Q279-$C279))</f>
        <v>0</v>
      </c>
      <c r="S279" s="41">
        <f>V278*(1+T$4/12)</f>
        <v>0</v>
      </c>
      <c r="T279" s="41">
        <f>MAX(0,S279-U$4)</f>
        <v>0</v>
      </c>
      <c r="U279" s="41">
        <f>Q279+T279</f>
        <v>0</v>
      </c>
      <c r="V279" s="41">
        <f>MAX(0,MIN(T279,U279-$C279))</f>
        <v>0</v>
      </c>
      <c r="W279" s="41">
        <f>Z278*(1+X$4/12)</f>
        <v>0</v>
      </c>
      <c r="X279" s="41">
        <f>MAX(0,W279-Y$4)</f>
        <v>0</v>
      </c>
      <c r="Y279" s="41">
        <f>U279+X279</f>
        <v>0</v>
      </c>
      <c r="Z279" s="41">
        <f>MAX(0,MIN(X279,Y279-$C279))</f>
        <v>0</v>
      </c>
      <c r="AA279" s="41">
        <f>AD278*(1+AB$4/12)</f>
        <v>0</v>
      </c>
      <c r="AB279" s="41">
        <f>MAX(0,AA279-AC$4)</f>
        <v>0</v>
      </c>
      <c r="AC279" s="41">
        <f>Y279+AB279</f>
        <v>0</v>
      </c>
      <c r="AD279" s="41">
        <f>MAX(0,MIN(AB279,AC279-$C279))</f>
        <v>0</v>
      </c>
      <c r="AE279" s="41">
        <f>AH278*(1+AF$4/12)</f>
        <v>0</v>
      </c>
      <c r="AF279" s="41">
        <f>MAX(0,AE279-AG$4)</f>
        <v>0</v>
      </c>
      <c r="AG279" s="41">
        <f>AC279+AF279</f>
        <v>0</v>
      </c>
      <c r="AH279" s="41">
        <f>MAX(0,MIN(AF279,AG279-$C279))</f>
        <v>0</v>
      </c>
      <c r="AI279" s="41">
        <f>AL278*(1+AJ$4/12)</f>
        <v>0</v>
      </c>
      <c r="AJ279" s="41">
        <f>MAX(0,AI279-AK$4)</f>
        <v>0</v>
      </c>
      <c r="AK279" s="41">
        <f>AG279+AJ279</f>
        <v>0</v>
      </c>
      <c r="AL279" s="41">
        <f>MAX(0,MIN(AJ279,AK279-$C279))</f>
        <v>0</v>
      </c>
      <c r="AM279" s="41">
        <f>AP278*(1+AN$4/12)</f>
        <v>0</v>
      </c>
      <c r="AN279" s="41">
        <f>MAX(0,AM279-AO$4)</f>
        <v>0</v>
      </c>
      <c r="AO279" s="41">
        <f>AK279+AN279</f>
        <v>0</v>
      </c>
      <c r="AP279" s="41">
        <f>MAX(0,MIN(AN279,AO279-$C279))</f>
        <v>0</v>
      </c>
      <c r="AQ279" s="41">
        <f>AT278*(1+AR$4/12)</f>
        <v>0</v>
      </c>
      <c r="AR279" s="41">
        <f>MAX(0,AQ279-AS$4)</f>
        <v>0</v>
      </c>
      <c r="AS279" s="41">
        <f>AO279+AR279</f>
        <v>0</v>
      </c>
      <c r="AT279" s="41">
        <f>MAX(0,MIN(AR279,AS279-$C279))</f>
        <v>0</v>
      </c>
    </row>
    <row r="280">
      <c r="A280" s="40" t="n">
        <v>274</v>
      </c>
      <c r="B280" s="40" t="str">
        <f>CHOOSE(MONTH(EDATE('4 Дългове'!$D$20,A280-1)),"януари","февруари","март","април","май","юни","юли","август","септември","октомври","ноември","декември")&amp;" "&amp;YEAR(EDATE('4 Дългове'!$D$20,A280-1))&amp;" г."</f>
        <v>август 2049 г.</v>
      </c>
      <c r="C280" s="41">
        <f>$C$4-(G280+K280+O280+S280+W280+AA280+AE280+AI280+AM280+AQ280)+(H280+L280+P280+T280+X280+AB280+AF280+AJ280+AN280+AR280)</f>
        <v>470</v>
      </c>
      <c r="D280" s="41">
        <f>(G280+K280+O280+S280+W280+AA280+AE280+AI280+AM280+AQ280)-(J279+N279+R279+V279+Z279+AD279+AH279+AL279+AP279+AT279)</f>
        <v>0</v>
      </c>
      <c r="E280" s="41">
        <f>J280+N280+R280+V280+Z280+AD280+AH280+AL280+AP280+AT280</f>
        <v>0</v>
      </c>
      <c r="F280" s="40" t="str">
        <f>IF(AND(E280&lt;0.005,E279&gt;=0.005),A280,"")</f>
        <v/>
      </c>
      <c r="G280" s="41">
        <f>J279*(1+H$4/12)</f>
        <v>0</v>
      </c>
      <c r="H280" s="41">
        <f>MAX(0,G280-I$4)</f>
        <v>0</v>
      </c>
      <c r="I280" s="41">
        <f>H280</f>
        <v>0</v>
      </c>
      <c r="J280" s="41">
        <f>MAX(0,MIN(H280,I280-$C280))</f>
        <v>0</v>
      </c>
      <c r="K280" s="41">
        <f>N279*(1+L$4/12)</f>
        <v>0</v>
      </c>
      <c r="L280" s="41">
        <f>MAX(0,K280-M$4)</f>
        <v>0</v>
      </c>
      <c r="M280" s="41">
        <f>I280+L280</f>
        <v>0</v>
      </c>
      <c r="N280" s="41">
        <f>MAX(0,MIN(L280,M280-$C280))</f>
        <v>0</v>
      </c>
      <c r="O280" s="41">
        <f>R279*(1+P$4/12)</f>
        <v>0</v>
      </c>
      <c r="P280" s="41">
        <f>MAX(0,O280-Q$4)</f>
        <v>0</v>
      </c>
      <c r="Q280" s="41">
        <f>M280+P280</f>
        <v>0</v>
      </c>
      <c r="R280" s="41">
        <f>MAX(0,MIN(P280,Q280-$C280))</f>
        <v>0</v>
      </c>
      <c r="S280" s="41">
        <f>V279*(1+T$4/12)</f>
        <v>0</v>
      </c>
      <c r="T280" s="41">
        <f>MAX(0,S280-U$4)</f>
        <v>0</v>
      </c>
      <c r="U280" s="41">
        <f>Q280+T280</f>
        <v>0</v>
      </c>
      <c r="V280" s="41">
        <f>MAX(0,MIN(T280,U280-$C280))</f>
        <v>0</v>
      </c>
      <c r="W280" s="41">
        <f>Z279*(1+X$4/12)</f>
        <v>0</v>
      </c>
      <c r="X280" s="41">
        <f>MAX(0,W280-Y$4)</f>
        <v>0</v>
      </c>
      <c r="Y280" s="41">
        <f>U280+X280</f>
        <v>0</v>
      </c>
      <c r="Z280" s="41">
        <f>MAX(0,MIN(X280,Y280-$C280))</f>
        <v>0</v>
      </c>
      <c r="AA280" s="41">
        <f>AD279*(1+AB$4/12)</f>
        <v>0</v>
      </c>
      <c r="AB280" s="41">
        <f>MAX(0,AA280-AC$4)</f>
        <v>0</v>
      </c>
      <c r="AC280" s="41">
        <f>Y280+AB280</f>
        <v>0</v>
      </c>
      <c r="AD280" s="41">
        <f>MAX(0,MIN(AB280,AC280-$C280))</f>
        <v>0</v>
      </c>
      <c r="AE280" s="41">
        <f>AH279*(1+AF$4/12)</f>
        <v>0</v>
      </c>
      <c r="AF280" s="41">
        <f>MAX(0,AE280-AG$4)</f>
        <v>0</v>
      </c>
      <c r="AG280" s="41">
        <f>AC280+AF280</f>
        <v>0</v>
      </c>
      <c r="AH280" s="41">
        <f>MAX(0,MIN(AF280,AG280-$C280))</f>
        <v>0</v>
      </c>
      <c r="AI280" s="41">
        <f>AL279*(1+AJ$4/12)</f>
        <v>0</v>
      </c>
      <c r="AJ280" s="41">
        <f>MAX(0,AI280-AK$4)</f>
        <v>0</v>
      </c>
      <c r="AK280" s="41">
        <f>AG280+AJ280</f>
        <v>0</v>
      </c>
      <c r="AL280" s="41">
        <f>MAX(0,MIN(AJ280,AK280-$C280))</f>
        <v>0</v>
      </c>
      <c r="AM280" s="41">
        <f>AP279*(1+AN$4/12)</f>
        <v>0</v>
      </c>
      <c r="AN280" s="41">
        <f>MAX(0,AM280-AO$4)</f>
        <v>0</v>
      </c>
      <c r="AO280" s="41">
        <f>AK280+AN280</f>
        <v>0</v>
      </c>
      <c r="AP280" s="41">
        <f>MAX(0,MIN(AN280,AO280-$C280))</f>
        <v>0</v>
      </c>
      <c r="AQ280" s="41">
        <f>AT279*(1+AR$4/12)</f>
        <v>0</v>
      </c>
      <c r="AR280" s="41">
        <f>MAX(0,AQ280-AS$4)</f>
        <v>0</v>
      </c>
      <c r="AS280" s="41">
        <f>AO280+AR280</f>
        <v>0</v>
      </c>
      <c r="AT280" s="41">
        <f>MAX(0,MIN(AR280,AS280-$C280))</f>
        <v>0</v>
      </c>
    </row>
    <row r="281">
      <c r="A281" s="40" t="n">
        <v>275</v>
      </c>
      <c r="B281" s="40" t="str">
        <f>CHOOSE(MONTH(EDATE('4 Дългове'!$D$20,A281-1)),"януари","февруари","март","април","май","юни","юли","август","септември","октомври","ноември","декември")&amp;" "&amp;YEAR(EDATE('4 Дългове'!$D$20,A281-1))&amp;" г."</f>
        <v>септември 2049 г.</v>
      </c>
      <c r="C281" s="41">
        <f>$C$4-(G281+K281+O281+S281+W281+AA281+AE281+AI281+AM281+AQ281)+(H281+L281+P281+T281+X281+AB281+AF281+AJ281+AN281+AR281)</f>
        <v>470</v>
      </c>
      <c r="D281" s="41">
        <f>(G281+K281+O281+S281+W281+AA281+AE281+AI281+AM281+AQ281)-(J280+N280+R280+V280+Z280+AD280+AH280+AL280+AP280+AT280)</f>
        <v>0</v>
      </c>
      <c r="E281" s="41">
        <f>J281+N281+R281+V281+Z281+AD281+AH281+AL281+AP281+AT281</f>
        <v>0</v>
      </c>
      <c r="F281" s="40" t="str">
        <f>IF(AND(E281&lt;0.005,E280&gt;=0.005),A281,"")</f>
        <v/>
      </c>
      <c r="G281" s="41">
        <f>J280*(1+H$4/12)</f>
        <v>0</v>
      </c>
      <c r="H281" s="41">
        <f>MAX(0,G281-I$4)</f>
        <v>0</v>
      </c>
      <c r="I281" s="41">
        <f>H281</f>
        <v>0</v>
      </c>
      <c r="J281" s="41">
        <f>MAX(0,MIN(H281,I281-$C281))</f>
        <v>0</v>
      </c>
      <c r="K281" s="41">
        <f>N280*(1+L$4/12)</f>
        <v>0</v>
      </c>
      <c r="L281" s="41">
        <f>MAX(0,K281-M$4)</f>
        <v>0</v>
      </c>
      <c r="M281" s="41">
        <f>I281+L281</f>
        <v>0</v>
      </c>
      <c r="N281" s="41">
        <f>MAX(0,MIN(L281,M281-$C281))</f>
        <v>0</v>
      </c>
      <c r="O281" s="41">
        <f>R280*(1+P$4/12)</f>
        <v>0</v>
      </c>
      <c r="P281" s="41">
        <f>MAX(0,O281-Q$4)</f>
        <v>0</v>
      </c>
      <c r="Q281" s="41">
        <f>M281+P281</f>
        <v>0</v>
      </c>
      <c r="R281" s="41">
        <f>MAX(0,MIN(P281,Q281-$C281))</f>
        <v>0</v>
      </c>
      <c r="S281" s="41">
        <f>V280*(1+T$4/12)</f>
        <v>0</v>
      </c>
      <c r="T281" s="41">
        <f>MAX(0,S281-U$4)</f>
        <v>0</v>
      </c>
      <c r="U281" s="41">
        <f>Q281+T281</f>
        <v>0</v>
      </c>
      <c r="V281" s="41">
        <f>MAX(0,MIN(T281,U281-$C281))</f>
        <v>0</v>
      </c>
      <c r="W281" s="41">
        <f>Z280*(1+X$4/12)</f>
        <v>0</v>
      </c>
      <c r="X281" s="41">
        <f>MAX(0,W281-Y$4)</f>
        <v>0</v>
      </c>
      <c r="Y281" s="41">
        <f>U281+X281</f>
        <v>0</v>
      </c>
      <c r="Z281" s="41">
        <f>MAX(0,MIN(X281,Y281-$C281))</f>
        <v>0</v>
      </c>
      <c r="AA281" s="41">
        <f>AD280*(1+AB$4/12)</f>
        <v>0</v>
      </c>
      <c r="AB281" s="41">
        <f>MAX(0,AA281-AC$4)</f>
        <v>0</v>
      </c>
      <c r="AC281" s="41">
        <f>Y281+AB281</f>
        <v>0</v>
      </c>
      <c r="AD281" s="41">
        <f>MAX(0,MIN(AB281,AC281-$C281))</f>
        <v>0</v>
      </c>
      <c r="AE281" s="41">
        <f>AH280*(1+AF$4/12)</f>
        <v>0</v>
      </c>
      <c r="AF281" s="41">
        <f>MAX(0,AE281-AG$4)</f>
        <v>0</v>
      </c>
      <c r="AG281" s="41">
        <f>AC281+AF281</f>
        <v>0</v>
      </c>
      <c r="AH281" s="41">
        <f>MAX(0,MIN(AF281,AG281-$C281))</f>
        <v>0</v>
      </c>
      <c r="AI281" s="41">
        <f>AL280*(1+AJ$4/12)</f>
        <v>0</v>
      </c>
      <c r="AJ281" s="41">
        <f>MAX(0,AI281-AK$4)</f>
        <v>0</v>
      </c>
      <c r="AK281" s="41">
        <f>AG281+AJ281</f>
        <v>0</v>
      </c>
      <c r="AL281" s="41">
        <f>MAX(0,MIN(AJ281,AK281-$C281))</f>
        <v>0</v>
      </c>
      <c r="AM281" s="41">
        <f>AP280*(1+AN$4/12)</f>
        <v>0</v>
      </c>
      <c r="AN281" s="41">
        <f>MAX(0,AM281-AO$4)</f>
        <v>0</v>
      </c>
      <c r="AO281" s="41">
        <f>AK281+AN281</f>
        <v>0</v>
      </c>
      <c r="AP281" s="41">
        <f>MAX(0,MIN(AN281,AO281-$C281))</f>
        <v>0</v>
      </c>
      <c r="AQ281" s="41">
        <f>AT280*(1+AR$4/12)</f>
        <v>0</v>
      </c>
      <c r="AR281" s="41">
        <f>MAX(0,AQ281-AS$4)</f>
        <v>0</v>
      </c>
      <c r="AS281" s="41">
        <f>AO281+AR281</f>
        <v>0</v>
      </c>
      <c r="AT281" s="41">
        <f>MAX(0,MIN(AR281,AS281-$C281))</f>
        <v>0</v>
      </c>
    </row>
    <row r="282">
      <c r="A282" s="40" t="n">
        <v>276</v>
      </c>
      <c r="B282" s="40" t="str">
        <f>CHOOSE(MONTH(EDATE('4 Дългове'!$D$20,A282-1)),"януари","февруари","март","април","май","юни","юли","август","септември","октомври","ноември","декември")&amp;" "&amp;YEAR(EDATE('4 Дългове'!$D$20,A282-1))&amp;" г."</f>
        <v>октомври 2049 г.</v>
      </c>
      <c r="C282" s="41">
        <f>$C$4-(G282+K282+O282+S282+W282+AA282+AE282+AI282+AM282+AQ282)+(H282+L282+P282+T282+X282+AB282+AF282+AJ282+AN282+AR282)</f>
        <v>470</v>
      </c>
      <c r="D282" s="41">
        <f>(G282+K282+O282+S282+W282+AA282+AE282+AI282+AM282+AQ282)-(J281+N281+R281+V281+Z281+AD281+AH281+AL281+AP281+AT281)</f>
        <v>0</v>
      </c>
      <c r="E282" s="41">
        <f>J282+N282+R282+V282+Z282+AD282+AH282+AL282+AP282+AT282</f>
        <v>0</v>
      </c>
      <c r="F282" s="40" t="str">
        <f>IF(AND(E282&lt;0.005,E281&gt;=0.005),A282,"")</f>
        <v/>
      </c>
      <c r="G282" s="41">
        <f>J281*(1+H$4/12)</f>
        <v>0</v>
      </c>
      <c r="H282" s="41">
        <f>MAX(0,G282-I$4)</f>
        <v>0</v>
      </c>
      <c r="I282" s="41">
        <f>H282</f>
        <v>0</v>
      </c>
      <c r="J282" s="41">
        <f>MAX(0,MIN(H282,I282-$C282))</f>
        <v>0</v>
      </c>
      <c r="K282" s="41">
        <f>N281*(1+L$4/12)</f>
        <v>0</v>
      </c>
      <c r="L282" s="41">
        <f>MAX(0,K282-M$4)</f>
        <v>0</v>
      </c>
      <c r="M282" s="41">
        <f>I282+L282</f>
        <v>0</v>
      </c>
      <c r="N282" s="41">
        <f>MAX(0,MIN(L282,M282-$C282))</f>
        <v>0</v>
      </c>
      <c r="O282" s="41">
        <f>R281*(1+P$4/12)</f>
        <v>0</v>
      </c>
      <c r="P282" s="41">
        <f>MAX(0,O282-Q$4)</f>
        <v>0</v>
      </c>
      <c r="Q282" s="41">
        <f>M282+P282</f>
        <v>0</v>
      </c>
      <c r="R282" s="41">
        <f>MAX(0,MIN(P282,Q282-$C282))</f>
        <v>0</v>
      </c>
      <c r="S282" s="41">
        <f>V281*(1+T$4/12)</f>
        <v>0</v>
      </c>
      <c r="T282" s="41">
        <f>MAX(0,S282-U$4)</f>
        <v>0</v>
      </c>
      <c r="U282" s="41">
        <f>Q282+T282</f>
        <v>0</v>
      </c>
      <c r="V282" s="41">
        <f>MAX(0,MIN(T282,U282-$C282))</f>
        <v>0</v>
      </c>
      <c r="W282" s="41">
        <f>Z281*(1+X$4/12)</f>
        <v>0</v>
      </c>
      <c r="X282" s="41">
        <f>MAX(0,W282-Y$4)</f>
        <v>0</v>
      </c>
      <c r="Y282" s="41">
        <f>U282+X282</f>
        <v>0</v>
      </c>
      <c r="Z282" s="41">
        <f>MAX(0,MIN(X282,Y282-$C282))</f>
        <v>0</v>
      </c>
      <c r="AA282" s="41">
        <f>AD281*(1+AB$4/12)</f>
        <v>0</v>
      </c>
      <c r="AB282" s="41">
        <f>MAX(0,AA282-AC$4)</f>
        <v>0</v>
      </c>
      <c r="AC282" s="41">
        <f>Y282+AB282</f>
        <v>0</v>
      </c>
      <c r="AD282" s="41">
        <f>MAX(0,MIN(AB282,AC282-$C282))</f>
        <v>0</v>
      </c>
      <c r="AE282" s="41">
        <f>AH281*(1+AF$4/12)</f>
        <v>0</v>
      </c>
      <c r="AF282" s="41">
        <f>MAX(0,AE282-AG$4)</f>
        <v>0</v>
      </c>
      <c r="AG282" s="41">
        <f>AC282+AF282</f>
        <v>0</v>
      </c>
      <c r="AH282" s="41">
        <f>MAX(0,MIN(AF282,AG282-$C282))</f>
        <v>0</v>
      </c>
      <c r="AI282" s="41">
        <f>AL281*(1+AJ$4/12)</f>
        <v>0</v>
      </c>
      <c r="AJ282" s="41">
        <f>MAX(0,AI282-AK$4)</f>
        <v>0</v>
      </c>
      <c r="AK282" s="41">
        <f>AG282+AJ282</f>
        <v>0</v>
      </c>
      <c r="AL282" s="41">
        <f>MAX(0,MIN(AJ282,AK282-$C282))</f>
        <v>0</v>
      </c>
      <c r="AM282" s="41">
        <f>AP281*(1+AN$4/12)</f>
        <v>0</v>
      </c>
      <c r="AN282" s="41">
        <f>MAX(0,AM282-AO$4)</f>
        <v>0</v>
      </c>
      <c r="AO282" s="41">
        <f>AK282+AN282</f>
        <v>0</v>
      </c>
      <c r="AP282" s="41">
        <f>MAX(0,MIN(AN282,AO282-$C282))</f>
        <v>0</v>
      </c>
      <c r="AQ282" s="41">
        <f>AT281*(1+AR$4/12)</f>
        <v>0</v>
      </c>
      <c r="AR282" s="41">
        <f>MAX(0,AQ282-AS$4)</f>
        <v>0</v>
      </c>
      <c r="AS282" s="41">
        <f>AO282+AR282</f>
        <v>0</v>
      </c>
      <c r="AT282" s="41">
        <f>MAX(0,MIN(AR282,AS282-$C282))</f>
        <v>0</v>
      </c>
    </row>
    <row r="283">
      <c r="A283" s="40" t="n">
        <v>277</v>
      </c>
      <c r="B283" s="40" t="str">
        <f>CHOOSE(MONTH(EDATE('4 Дългове'!$D$20,A283-1)),"януари","февруари","март","април","май","юни","юли","август","септември","октомври","ноември","декември")&amp;" "&amp;YEAR(EDATE('4 Дългове'!$D$20,A283-1))&amp;" г."</f>
        <v>ноември 2049 г.</v>
      </c>
      <c r="C283" s="41">
        <f>$C$4-(G283+K283+O283+S283+W283+AA283+AE283+AI283+AM283+AQ283)+(H283+L283+P283+T283+X283+AB283+AF283+AJ283+AN283+AR283)</f>
        <v>470</v>
      </c>
      <c r="D283" s="41">
        <f>(G283+K283+O283+S283+W283+AA283+AE283+AI283+AM283+AQ283)-(J282+N282+R282+V282+Z282+AD282+AH282+AL282+AP282+AT282)</f>
        <v>0</v>
      </c>
      <c r="E283" s="41">
        <f>J283+N283+R283+V283+Z283+AD283+AH283+AL283+AP283+AT283</f>
        <v>0</v>
      </c>
      <c r="F283" s="40" t="str">
        <f>IF(AND(E283&lt;0.005,E282&gt;=0.005),A283,"")</f>
        <v/>
      </c>
      <c r="G283" s="41">
        <f>J282*(1+H$4/12)</f>
        <v>0</v>
      </c>
      <c r="H283" s="41">
        <f>MAX(0,G283-I$4)</f>
        <v>0</v>
      </c>
      <c r="I283" s="41">
        <f>H283</f>
        <v>0</v>
      </c>
      <c r="J283" s="41">
        <f>MAX(0,MIN(H283,I283-$C283))</f>
        <v>0</v>
      </c>
      <c r="K283" s="41">
        <f>N282*(1+L$4/12)</f>
        <v>0</v>
      </c>
      <c r="L283" s="41">
        <f>MAX(0,K283-M$4)</f>
        <v>0</v>
      </c>
      <c r="M283" s="41">
        <f>I283+L283</f>
        <v>0</v>
      </c>
      <c r="N283" s="41">
        <f>MAX(0,MIN(L283,M283-$C283))</f>
        <v>0</v>
      </c>
      <c r="O283" s="41">
        <f>R282*(1+P$4/12)</f>
        <v>0</v>
      </c>
      <c r="P283" s="41">
        <f>MAX(0,O283-Q$4)</f>
        <v>0</v>
      </c>
      <c r="Q283" s="41">
        <f>M283+P283</f>
        <v>0</v>
      </c>
      <c r="R283" s="41">
        <f>MAX(0,MIN(P283,Q283-$C283))</f>
        <v>0</v>
      </c>
      <c r="S283" s="41">
        <f>V282*(1+T$4/12)</f>
        <v>0</v>
      </c>
      <c r="T283" s="41">
        <f>MAX(0,S283-U$4)</f>
        <v>0</v>
      </c>
      <c r="U283" s="41">
        <f>Q283+T283</f>
        <v>0</v>
      </c>
      <c r="V283" s="41">
        <f>MAX(0,MIN(T283,U283-$C283))</f>
        <v>0</v>
      </c>
      <c r="W283" s="41">
        <f>Z282*(1+X$4/12)</f>
        <v>0</v>
      </c>
      <c r="X283" s="41">
        <f>MAX(0,W283-Y$4)</f>
        <v>0</v>
      </c>
      <c r="Y283" s="41">
        <f>U283+X283</f>
        <v>0</v>
      </c>
      <c r="Z283" s="41">
        <f>MAX(0,MIN(X283,Y283-$C283))</f>
        <v>0</v>
      </c>
      <c r="AA283" s="41">
        <f>AD282*(1+AB$4/12)</f>
        <v>0</v>
      </c>
      <c r="AB283" s="41">
        <f>MAX(0,AA283-AC$4)</f>
        <v>0</v>
      </c>
      <c r="AC283" s="41">
        <f>Y283+AB283</f>
        <v>0</v>
      </c>
      <c r="AD283" s="41">
        <f>MAX(0,MIN(AB283,AC283-$C283))</f>
        <v>0</v>
      </c>
      <c r="AE283" s="41">
        <f>AH282*(1+AF$4/12)</f>
        <v>0</v>
      </c>
      <c r="AF283" s="41">
        <f>MAX(0,AE283-AG$4)</f>
        <v>0</v>
      </c>
      <c r="AG283" s="41">
        <f>AC283+AF283</f>
        <v>0</v>
      </c>
      <c r="AH283" s="41">
        <f>MAX(0,MIN(AF283,AG283-$C283))</f>
        <v>0</v>
      </c>
      <c r="AI283" s="41">
        <f>AL282*(1+AJ$4/12)</f>
        <v>0</v>
      </c>
      <c r="AJ283" s="41">
        <f>MAX(0,AI283-AK$4)</f>
        <v>0</v>
      </c>
      <c r="AK283" s="41">
        <f>AG283+AJ283</f>
        <v>0</v>
      </c>
      <c r="AL283" s="41">
        <f>MAX(0,MIN(AJ283,AK283-$C283))</f>
        <v>0</v>
      </c>
      <c r="AM283" s="41">
        <f>AP282*(1+AN$4/12)</f>
        <v>0</v>
      </c>
      <c r="AN283" s="41">
        <f>MAX(0,AM283-AO$4)</f>
        <v>0</v>
      </c>
      <c r="AO283" s="41">
        <f>AK283+AN283</f>
        <v>0</v>
      </c>
      <c r="AP283" s="41">
        <f>MAX(0,MIN(AN283,AO283-$C283))</f>
        <v>0</v>
      </c>
      <c r="AQ283" s="41">
        <f>AT282*(1+AR$4/12)</f>
        <v>0</v>
      </c>
      <c r="AR283" s="41">
        <f>MAX(0,AQ283-AS$4)</f>
        <v>0</v>
      </c>
      <c r="AS283" s="41">
        <f>AO283+AR283</f>
        <v>0</v>
      </c>
      <c r="AT283" s="41">
        <f>MAX(0,MIN(AR283,AS283-$C283))</f>
        <v>0</v>
      </c>
    </row>
    <row r="284">
      <c r="A284" s="40" t="n">
        <v>278</v>
      </c>
      <c r="B284" s="40" t="str">
        <f>CHOOSE(MONTH(EDATE('4 Дългове'!$D$20,A284-1)),"януари","февруари","март","април","май","юни","юли","август","септември","октомври","ноември","декември")&amp;" "&amp;YEAR(EDATE('4 Дългове'!$D$20,A284-1))&amp;" г."</f>
        <v>декември 2049 г.</v>
      </c>
      <c r="C284" s="41">
        <f>$C$4-(G284+K284+O284+S284+W284+AA284+AE284+AI284+AM284+AQ284)+(H284+L284+P284+T284+X284+AB284+AF284+AJ284+AN284+AR284)</f>
        <v>470</v>
      </c>
      <c r="D284" s="41">
        <f>(G284+K284+O284+S284+W284+AA284+AE284+AI284+AM284+AQ284)-(J283+N283+R283+V283+Z283+AD283+AH283+AL283+AP283+AT283)</f>
        <v>0</v>
      </c>
      <c r="E284" s="41">
        <f>J284+N284+R284+V284+Z284+AD284+AH284+AL284+AP284+AT284</f>
        <v>0</v>
      </c>
      <c r="F284" s="40" t="str">
        <f>IF(AND(E284&lt;0.005,E283&gt;=0.005),A284,"")</f>
        <v/>
      </c>
      <c r="G284" s="41">
        <f>J283*(1+H$4/12)</f>
        <v>0</v>
      </c>
      <c r="H284" s="41">
        <f>MAX(0,G284-I$4)</f>
        <v>0</v>
      </c>
      <c r="I284" s="41">
        <f>H284</f>
        <v>0</v>
      </c>
      <c r="J284" s="41">
        <f>MAX(0,MIN(H284,I284-$C284))</f>
        <v>0</v>
      </c>
      <c r="K284" s="41">
        <f>N283*(1+L$4/12)</f>
        <v>0</v>
      </c>
      <c r="L284" s="41">
        <f>MAX(0,K284-M$4)</f>
        <v>0</v>
      </c>
      <c r="M284" s="41">
        <f>I284+L284</f>
        <v>0</v>
      </c>
      <c r="N284" s="41">
        <f>MAX(0,MIN(L284,M284-$C284))</f>
        <v>0</v>
      </c>
      <c r="O284" s="41">
        <f>R283*(1+P$4/12)</f>
        <v>0</v>
      </c>
      <c r="P284" s="41">
        <f>MAX(0,O284-Q$4)</f>
        <v>0</v>
      </c>
      <c r="Q284" s="41">
        <f>M284+P284</f>
        <v>0</v>
      </c>
      <c r="R284" s="41">
        <f>MAX(0,MIN(P284,Q284-$C284))</f>
        <v>0</v>
      </c>
      <c r="S284" s="41">
        <f>V283*(1+T$4/12)</f>
        <v>0</v>
      </c>
      <c r="T284" s="41">
        <f>MAX(0,S284-U$4)</f>
        <v>0</v>
      </c>
      <c r="U284" s="41">
        <f>Q284+T284</f>
        <v>0</v>
      </c>
      <c r="V284" s="41">
        <f>MAX(0,MIN(T284,U284-$C284))</f>
        <v>0</v>
      </c>
      <c r="W284" s="41">
        <f>Z283*(1+X$4/12)</f>
        <v>0</v>
      </c>
      <c r="X284" s="41">
        <f>MAX(0,W284-Y$4)</f>
        <v>0</v>
      </c>
      <c r="Y284" s="41">
        <f>U284+X284</f>
        <v>0</v>
      </c>
      <c r="Z284" s="41">
        <f>MAX(0,MIN(X284,Y284-$C284))</f>
        <v>0</v>
      </c>
      <c r="AA284" s="41">
        <f>AD283*(1+AB$4/12)</f>
        <v>0</v>
      </c>
      <c r="AB284" s="41">
        <f>MAX(0,AA284-AC$4)</f>
        <v>0</v>
      </c>
      <c r="AC284" s="41">
        <f>Y284+AB284</f>
        <v>0</v>
      </c>
      <c r="AD284" s="41">
        <f>MAX(0,MIN(AB284,AC284-$C284))</f>
        <v>0</v>
      </c>
      <c r="AE284" s="41">
        <f>AH283*(1+AF$4/12)</f>
        <v>0</v>
      </c>
      <c r="AF284" s="41">
        <f>MAX(0,AE284-AG$4)</f>
        <v>0</v>
      </c>
      <c r="AG284" s="41">
        <f>AC284+AF284</f>
        <v>0</v>
      </c>
      <c r="AH284" s="41">
        <f>MAX(0,MIN(AF284,AG284-$C284))</f>
        <v>0</v>
      </c>
      <c r="AI284" s="41">
        <f>AL283*(1+AJ$4/12)</f>
        <v>0</v>
      </c>
      <c r="AJ284" s="41">
        <f>MAX(0,AI284-AK$4)</f>
        <v>0</v>
      </c>
      <c r="AK284" s="41">
        <f>AG284+AJ284</f>
        <v>0</v>
      </c>
      <c r="AL284" s="41">
        <f>MAX(0,MIN(AJ284,AK284-$C284))</f>
        <v>0</v>
      </c>
      <c r="AM284" s="41">
        <f>AP283*(1+AN$4/12)</f>
        <v>0</v>
      </c>
      <c r="AN284" s="41">
        <f>MAX(0,AM284-AO$4)</f>
        <v>0</v>
      </c>
      <c r="AO284" s="41">
        <f>AK284+AN284</f>
        <v>0</v>
      </c>
      <c r="AP284" s="41">
        <f>MAX(0,MIN(AN284,AO284-$C284))</f>
        <v>0</v>
      </c>
      <c r="AQ284" s="41">
        <f>AT283*(1+AR$4/12)</f>
        <v>0</v>
      </c>
      <c r="AR284" s="41">
        <f>MAX(0,AQ284-AS$4)</f>
        <v>0</v>
      </c>
      <c r="AS284" s="41">
        <f>AO284+AR284</f>
        <v>0</v>
      </c>
      <c r="AT284" s="41">
        <f>MAX(0,MIN(AR284,AS284-$C284))</f>
        <v>0</v>
      </c>
    </row>
    <row r="285">
      <c r="A285" s="40" t="n">
        <v>279</v>
      </c>
      <c r="B285" s="40" t="str">
        <f>CHOOSE(MONTH(EDATE('4 Дългове'!$D$20,A285-1)),"януари","февруари","март","април","май","юни","юли","август","септември","октомври","ноември","декември")&amp;" "&amp;YEAR(EDATE('4 Дългове'!$D$20,A285-1))&amp;" г."</f>
        <v>януари 2050 г.</v>
      </c>
      <c r="C285" s="41">
        <f>$C$4-(G285+K285+O285+S285+W285+AA285+AE285+AI285+AM285+AQ285)+(H285+L285+P285+T285+X285+AB285+AF285+AJ285+AN285+AR285)</f>
        <v>470</v>
      </c>
      <c r="D285" s="41">
        <f>(G285+K285+O285+S285+W285+AA285+AE285+AI285+AM285+AQ285)-(J284+N284+R284+V284+Z284+AD284+AH284+AL284+AP284+AT284)</f>
        <v>0</v>
      </c>
      <c r="E285" s="41">
        <f>J285+N285+R285+V285+Z285+AD285+AH285+AL285+AP285+AT285</f>
        <v>0</v>
      </c>
      <c r="F285" s="40" t="str">
        <f>IF(AND(E285&lt;0.005,E284&gt;=0.005),A285,"")</f>
        <v/>
      </c>
      <c r="G285" s="41">
        <f>J284*(1+H$4/12)</f>
        <v>0</v>
      </c>
      <c r="H285" s="41">
        <f>MAX(0,G285-I$4)</f>
        <v>0</v>
      </c>
      <c r="I285" s="41">
        <f>H285</f>
        <v>0</v>
      </c>
      <c r="J285" s="41">
        <f>MAX(0,MIN(H285,I285-$C285))</f>
        <v>0</v>
      </c>
      <c r="K285" s="41">
        <f>N284*(1+L$4/12)</f>
        <v>0</v>
      </c>
      <c r="L285" s="41">
        <f>MAX(0,K285-M$4)</f>
        <v>0</v>
      </c>
      <c r="M285" s="41">
        <f>I285+L285</f>
        <v>0</v>
      </c>
      <c r="N285" s="41">
        <f>MAX(0,MIN(L285,M285-$C285))</f>
        <v>0</v>
      </c>
      <c r="O285" s="41">
        <f>R284*(1+P$4/12)</f>
        <v>0</v>
      </c>
      <c r="P285" s="41">
        <f>MAX(0,O285-Q$4)</f>
        <v>0</v>
      </c>
      <c r="Q285" s="41">
        <f>M285+P285</f>
        <v>0</v>
      </c>
      <c r="R285" s="41">
        <f>MAX(0,MIN(P285,Q285-$C285))</f>
        <v>0</v>
      </c>
      <c r="S285" s="41">
        <f>V284*(1+T$4/12)</f>
        <v>0</v>
      </c>
      <c r="T285" s="41">
        <f>MAX(0,S285-U$4)</f>
        <v>0</v>
      </c>
      <c r="U285" s="41">
        <f>Q285+T285</f>
        <v>0</v>
      </c>
      <c r="V285" s="41">
        <f>MAX(0,MIN(T285,U285-$C285))</f>
        <v>0</v>
      </c>
      <c r="W285" s="41">
        <f>Z284*(1+X$4/12)</f>
        <v>0</v>
      </c>
      <c r="X285" s="41">
        <f>MAX(0,W285-Y$4)</f>
        <v>0</v>
      </c>
      <c r="Y285" s="41">
        <f>U285+X285</f>
        <v>0</v>
      </c>
      <c r="Z285" s="41">
        <f>MAX(0,MIN(X285,Y285-$C285))</f>
        <v>0</v>
      </c>
      <c r="AA285" s="41">
        <f>AD284*(1+AB$4/12)</f>
        <v>0</v>
      </c>
      <c r="AB285" s="41">
        <f>MAX(0,AA285-AC$4)</f>
        <v>0</v>
      </c>
      <c r="AC285" s="41">
        <f>Y285+AB285</f>
        <v>0</v>
      </c>
      <c r="AD285" s="41">
        <f>MAX(0,MIN(AB285,AC285-$C285))</f>
        <v>0</v>
      </c>
      <c r="AE285" s="41">
        <f>AH284*(1+AF$4/12)</f>
        <v>0</v>
      </c>
      <c r="AF285" s="41">
        <f>MAX(0,AE285-AG$4)</f>
        <v>0</v>
      </c>
      <c r="AG285" s="41">
        <f>AC285+AF285</f>
        <v>0</v>
      </c>
      <c r="AH285" s="41">
        <f>MAX(0,MIN(AF285,AG285-$C285))</f>
        <v>0</v>
      </c>
      <c r="AI285" s="41">
        <f>AL284*(1+AJ$4/12)</f>
        <v>0</v>
      </c>
      <c r="AJ285" s="41">
        <f>MAX(0,AI285-AK$4)</f>
        <v>0</v>
      </c>
      <c r="AK285" s="41">
        <f>AG285+AJ285</f>
        <v>0</v>
      </c>
      <c r="AL285" s="41">
        <f>MAX(0,MIN(AJ285,AK285-$C285))</f>
        <v>0</v>
      </c>
      <c r="AM285" s="41">
        <f>AP284*(1+AN$4/12)</f>
        <v>0</v>
      </c>
      <c r="AN285" s="41">
        <f>MAX(0,AM285-AO$4)</f>
        <v>0</v>
      </c>
      <c r="AO285" s="41">
        <f>AK285+AN285</f>
        <v>0</v>
      </c>
      <c r="AP285" s="41">
        <f>MAX(0,MIN(AN285,AO285-$C285))</f>
        <v>0</v>
      </c>
      <c r="AQ285" s="41">
        <f>AT284*(1+AR$4/12)</f>
        <v>0</v>
      </c>
      <c r="AR285" s="41">
        <f>MAX(0,AQ285-AS$4)</f>
        <v>0</v>
      </c>
      <c r="AS285" s="41">
        <f>AO285+AR285</f>
        <v>0</v>
      </c>
      <c r="AT285" s="41">
        <f>MAX(0,MIN(AR285,AS285-$C285))</f>
        <v>0</v>
      </c>
    </row>
    <row r="286">
      <c r="A286" s="40" t="n">
        <v>280</v>
      </c>
      <c r="B286" s="40" t="str">
        <f>CHOOSE(MONTH(EDATE('4 Дългове'!$D$20,A286-1)),"януари","февруари","март","април","май","юни","юли","август","септември","октомври","ноември","декември")&amp;" "&amp;YEAR(EDATE('4 Дългове'!$D$20,A286-1))&amp;" г."</f>
        <v>февруари 2050 г.</v>
      </c>
      <c r="C286" s="41">
        <f>$C$4-(G286+K286+O286+S286+W286+AA286+AE286+AI286+AM286+AQ286)+(H286+L286+P286+T286+X286+AB286+AF286+AJ286+AN286+AR286)</f>
        <v>470</v>
      </c>
      <c r="D286" s="41">
        <f>(G286+K286+O286+S286+W286+AA286+AE286+AI286+AM286+AQ286)-(J285+N285+R285+V285+Z285+AD285+AH285+AL285+AP285+AT285)</f>
        <v>0</v>
      </c>
      <c r="E286" s="41">
        <f>J286+N286+R286+V286+Z286+AD286+AH286+AL286+AP286+AT286</f>
        <v>0</v>
      </c>
      <c r="F286" s="40" t="str">
        <f>IF(AND(E286&lt;0.005,E285&gt;=0.005),A286,"")</f>
        <v/>
      </c>
      <c r="G286" s="41">
        <f>J285*(1+H$4/12)</f>
        <v>0</v>
      </c>
      <c r="H286" s="41">
        <f>MAX(0,G286-I$4)</f>
        <v>0</v>
      </c>
      <c r="I286" s="41">
        <f>H286</f>
        <v>0</v>
      </c>
      <c r="J286" s="41">
        <f>MAX(0,MIN(H286,I286-$C286))</f>
        <v>0</v>
      </c>
      <c r="K286" s="41">
        <f>N285*(1+L$4/12)</f>
        <v>0</v>
      </c>
      <c r="L286" s="41">
        <f>MAX(0,K286-M$4)</f>
        <v>0</v>
      </c>
      <c r="M286" s="41">
        <f>I286+L286</f>
        <v>0</v>
      </c>
      <c r="N286" s="41">
        <f>MAX(0,MIN(L286,M286-$C286))</f>
        <v>0</v>
      </c>
      <c r="O286" s="41">
        <f>R285*(1+P$4/12)</f>
        <v>0</v>
      </c>
      <c r="P286" s="41">
        <f>MAX(0,O286-Q$4)</f>
        <v>0</v>
      </c>
      <c r="Q286" s="41">
        <f>M286+P286</f>
        <v>0</v>
      </c>
      <c r="R286" s="41">
        <f>MAX(0,MIN(P286,Q286-$C286))</f>
        <v>0</v>
      </c>
      <c r="S286" s="41">
        <f>V285*(1+T$4/12)</f>
        <v>0</v>
      </c>
      <c r="T286" s="41">
        <f>MAX(0,S286-U$4)</f>
        <v>0</v>
      </c>
      <c r="U286" s="41">
        <f>Q286+T286</f>
        <v>0</v>
      </c>
      <c r="V286" s="41">
        <f>MAX(0,MIN(T286,U286-$C286))</f>
        <v>0</v>
      </c>
      <c r="W286" s="41">
        <f>Z285*(1+X$4/12)</f>
        <v>0</v>
      </c>
      <c r="X286" s="41">
        <f>MAX(0,W286-Y$4)</f>
        <v>0</v>
      </c>
      <c r="Y286" s="41">
        <f>U286+X286</f>
        <v>0</v>
      </c>
      <c r="Z286" s="41">
        <f>MAX(0,MIN(X286,Y286-$C286))</f>
        <v>0</v>
      </c>
      <c r="AA286" s="41">
        <f>AD285*(1+AB$4/12)</f>
        <v>0</v>
      </c>
      <c r="AB286" s="41">
        <f>MAX(0,AA286-AC$4)</f>
        <v>0</v>
      </c>
      <c r="AC286" s="41">
        <f>Y286+AB286</f>
        <v>0</v>
      </c>
      <c r="AD286" s="41">
        <f>MAX(0,MIN(AB286,AC286-$C286))</f>
        <v>0</v>
      </c>
      <c r="AE286" s="41">
        <f>AH285*(1+AF$4/12)</f>
        <v>0</v>
      </c>
      <c r="AF286" s="41">
        <f>MAX(0,AE286-AG$4)</f>
        <v>0</v>
      </c>
      <c r="AG286" s="41">
        <f>AC286+AF286</f>
        <v>0</v>
      </c>
      <c r="AH286" s="41">
        <f>MAX(0,MIN(AF286,AG286-$C286))</f>
        <v>0</v>
      </c>
      <c r="AI286" s="41">
        <f>AL285*(1+AJ$4/12)</f>
        <v>0</v>
      </c>
      <c r="AJ286" s="41">
        <f>MAX(0,AI286-AK$4)</f>
        <v>0</v>
      </c>
      <c r="AK286" s="41">
        <f>AG286+AJ286</f>
        <v>0</v>
      </c>
      <c r="AL286" s="41">
        <f>MAX(0,MIN(AJ286,AK286-$C286))</f>
        <v>0</v>
      </c>
      <c r="AM286" s="41">
        <f>AP285*(1+AN$4/12)</f>
        <v>0</v>
      </c>
      <c r="AN286" s="41">
        <f>MAX(0,AM286-AO$4)</f>
        <v>0</v>
      </c>
      <c r="AO286" s="41">
        <f>AK286+AN286</f>
        <v>0</v>
      </c>
      <c r="AP286" s="41">
        <f>MAX(0,MIN(AN286,AO286-$C286))</f>
        <v>0</v>
      </c>
      <c r="AQ286" s="41">
        <f>AT285*(1+AR$4/12)</f>
        <v>0</v>
      </c>
      <c r="AR286" s="41">
        <f>MAX(0,AQ286-AS$4)</f>
        <v>0</v>
      </c>
      <c r="AS286" s="41">
        <f>AO286+AR286</f>
        <v>0</v>
      </c>
      <c r="AT286" s="41">
        <f>MAX(0,MIN(AR286,AS286-$C286))</f>
        <v>0</v>
      </c>
    </row>
    <row r="287">
      <c r="A287" s="40" t="n">
        <v>281</v>
      </c>
      <c r="B287" s="40" t="str">
        <f>CHOOSE(MONTH(EDATE('4 Дългове'!$D$20,A287-1)),"януари","февруари","март","април","май","юни","юли","август","септември","октомври","ноември","декември")&amp;" "&amp;YEAR(EDATE('4 Дългове'!$D$20,A287-1))&amp;" г."</f>
        <v>март 2050 г.</v>
      </c>
      <c r="C287" s="41">
        <f>$C$4-(G287+K287+O287+S287+W287+AA287+AE287+AI287+AM287+AQ287)+(H287+L287+P287+T287+X287+AB287+AF287+AJ287+AN287+AR287)</f>
        <v>470</v>
      </c>
      <c r="D287" s="41">
        <f>(G287+K287+O287+S287+W287+AA287+AE287+AI287+AM287+AQ287)-(J286+N286+R286+V286+Z286+AD286+AH286+AL286+AP286+AT286)</f>
        <v>0</v>
      </c>
      <c r="E287" s="41">
        <f>J287+N287+R287+V287+Z287+AD287+AH287+AL287+AP287+AT287</f>
        <v>0</v>
      </c>
      <c r="F287" s="40" t="str">
        <f>IF(AND(E287&lt;0.005,E286&gt;=0.005),A287,"")</f>
        <v/>
      </c>
      <c r="G287" s="41">
        <f>J286*(1+H$4/12)</f>
        <v>0</v>
      </c>
      <c r="H287" s="41">
        <f>MAX(0,G287-I$4)</f>
        <v>0</v>
      </c>
      <c r="I287" s="41">
        <f>H287</f>
        <v>0</v>
      </c>
      <c r="J287" s="41">
        <f>MAX(0,MIN(H287,I287-$C287))</f>
        <v>0</v>
      </c>
      <c r="K287" s="41">
        <f>N286*(1+L$4/12)</f>
        <v>0</v>
      </c>
      <c r="L287" s="41">
        <f>MAX(0,K287-M$4)</f>
        <v>0</v>
      </c>
      <c r="M287" s="41">
        <f>I287+L287</f>
        <v>0</v>
      </c>
      <c r="N287" s="41">
        <f>MAX(0,MIN(L287,M287-$C287))</f>
        <v>0</v>
      </c>
      <c r="O287" s="41">
        <f>R286*(1+P$4/12)</f>
        <v>0</v>
      </c>
      <c r="P287" s="41">
        <f>MAX(0,O287-Q$4)</f>
        <v>0</v>
      </c>
      <c r="Q287" s="41">
        <f>M287+P287</f>
        <v>0</v>
      </c>
      <c r="R287" s="41">
        <f>MAX(0,MIN(P287,Q287-$C287))</f>
        <v>0</v>
      </c>
      <c r="S287" s="41">
        <f>V286*(1+T$4/12)</f>
        <v>0</v>
      </c>
      <c r="T287" s="41">
        <f>MAX(0,S287-U$4)</f>
        <v>0</v>
      </c>
      <c r="U287" s="41">
        <f>Q287+T287</f>
        <v>0</v>
      </c>
      <c r="V287" s="41">
        <f>MAX(0,MIN(T287,U287-$C287))</f>
        <v>0</v>
      </c>
      <c r="W287" s="41">
        <f>Z286*(1+X$4/12)</f>
        <v>0</v>
      </c>
      <c r="X287" s="41">
        <f>MAX(0,W287-Y$4)</f>
        <v>0</v>
      </c>
      <c r="Y287" s="41">
        <f>U287+X287</f>
        <v>0</v>
      </c>
      <c r="Z287" s="41">
        <f>MAX(0,MIN(X287,Y287-$C287))</f>
        <v>0</v>
      </c>
      <c r="AA287" s="41">
        <f>AD286*(1+AB$4/12)</f>
        <v>0</v>
      </c>
      <c r="AB287" s="41">
        <f>MAX(0,AA287-AC$4)</f>
        <v>0</v>
      </c>
      <c r="AC287" s="41">
        <f>Y287+AB287</f>
        <v>0</v>
      </c>
      <c r="AD287" s="41">
        <f>MAX(0,MIN(AB287,AC287-$C287))</f>
        <v>0</v>
      </c>
      <c r="AE287" s="41">
        <f>AH286*(1+AF$4/12)</f>
        <v>0</v>
      </c>
      <c r="AF287" s="41">
        <f>MAX(0,AE287-AG$4)</f>
        <v>0</v>
      </c>
      <c r="AG287" s="41">
        <f>AC287+AF287</f>
        <v>0</v>
      </c>
      <c r="AH287" s="41">
        <f>MAX(0,MIN(AF287,AG287-$C287))</f>
        <v>0</v>
      </c>
      <c r="AI287" s="41">
        <f>AL286*(1+AJ$4/12)</f>
        <v>0</v>
      </c>
      <c r="AJ287" s="41">
        <f>MAX(0,AI287-AK$4)</f>
        <v>0</v>
      </c>
      <c r="AK287" s="41">
        <f>AG287+AJ287</f>
        <v>0</v>
      </c>
      <c r="AL287" s="41">
        <f>MAX(0,MIN(AJ287,AK287-$C287))</f>
        <v>0</v>
      </c>
      <c r="AM287" s="41">
        <f>AP286*(1+AN$4/12)</f>
        <v>0</v>
      </c>
      <c r="AN287" s="41">
        <f>MAX(0,AM287-AO$4)</f>
        <v>0</v>
      </c>
      <c r="AO287" s="41">
        <f>AK287+AN287</f>
        <v>0</v>
      </c>
      <c r="AP287" s="41">
        <f>MAX(0,MIN(AN287,AO287-$C287))</f>
        <v>0</v>
      </c>
      <c r="AQ287" s="41">
        <f>AT286*(1+AR$4/12)</f>
        <v>0</v>
      </c>
      <c r="AR287" s="41">
        <f>MAX(0,AQ287-AS$4)</f>
        <v>0</v>
      </c>
      <c r="AS287" s="41">
        <f>AO287+AR287</f>
        <v>0</v>
      </c>
      <c r="AT287" s="41">
        <f>MAX(0,MIN(AR287,AS287-$C287))</f>
        <v>0</v>
      </c>
    </row>
    <row r="288">
      <c r="A288" s="40" t="n">
        <v>282</v>
      </c>
      <c r="B288" s="40" t="str">
        <f>CHOOSE(MONTH(EDATE('4 Дългове'!$D$20,A288-1)),"януари","февруари","март","април","май","юни","юли","август","септември","октомври","ноември","декември")&amp;" "&amp;YEAR(EDATE('4 Дългове'!$D$20,A288-1))&amp;" г."</f>
        <v>април 2050 г.</v>
      </c>
      <c r="C288" s="41">
        <f>$C$4-(G288+K288+O288+S288+W288+AA288+AE288+AI288+AM288+AQ288)+(H288+L288+P288+T288+X288+AB288+AF288+AJ288+AN288+AR288)</f>
        <v>470</v>
      </c>
      <c r="D288" s="41">
        <f>(G288+K288+O288+S288+W288+AA288+AE288+AI288+AM288+AQ288)-(J287+N287+R287+V287+Z287+AD287+AH287+AL287+AP287+AT287)</f>
        <v>0</v>
      </c>
      <c r="E288" s="41">
        <f>J288+N288+R288+V288+Z288+AD288+AH288+AL288+AP288+AT288</f>
        <v>0</v>
      </c>
      <c r="F288" s="40" t="str">
        <f>IF(AND(E288&lt;0.005,E287&gt;=0.005),A288,"")</f>
        <v/>
      </c>
      <c r="G288" s="41">
        <f>J287*(1+H$4/12)</f>
        <v>0</v>
      </c>
      <c r="H288" s="41">
        <f>MAX(0,G288-I$4)</f>
        <v>0</v>
      </c>
      <c r="I288" s="41">
        <f>H288</f>
        <v>0</v>
      </c>
      <c r="J288" s="41">
        <f>MAX(0,MIN(H288,I288-$C288))</f>
        <v>0</v>
      </c>
      <c r="K288" s="41">
        <f>N287*(1+L$4/12)</f>
        <v>0</v>
      </c>
      <c r="L288" s="41">
        <f>MAX(0,K288-M$4)</f>
        <v>0</v>
      </c>
      <c r="M288" s="41">
        <f>I288+L288</f>
        <v>0</v>
      </c>
      <c r="N288" s="41">
        <f>MAX(0,MIN(L288,M288-$C288))</f>
        <v>0</v>
      </c>
      <c r="O288" s="41">
        <f>R287*(1+P$4/12)</f>
        <v>0</v>
      </c>
      <c r="P288" s="41">
        <f>MAX(0,O288-Q$4)</f>
        <v>0</v>
      </c>
      <c r="Q288" s="41">
        <f>M288+P288</f>
        <v>0</v>
      </c>
      <c r="R288" s="41">
        <f>MAX(0,MIN(P288,Q288-$C288))</f>
        <v>0</v>
      </c>
      <c r="S288" s="41">
        <f>V287*(1+T$4/12)</f>
        <v>0</v>
      </c>
      <c r="T288" s="41">
        <f>MAX(0,S288-U$4)</f>
        <v>0</v>
      </c>
      <c r="U288" s="41">
        <f>Q288+T288</f>
        <v>0</v>
      </c>
      <c r="V288" s="41">
        <f>MAX(0,MIN(T288,U288-$C288))</f>
        <v>0</v>
      </c>
      <c r="W288" s="41">
        <f>Z287*(1+X$4/12)</f>
        <v>0</v>
      </c>
      <c r="X288" s="41">
        <f>MAX(0,W288-Y$4)</f>
        <v>0</v>
      </c>
      <c r="Y288" s="41">
        <f>U288+X288</f>
        <v>0</v>
      </c>
      <c r="Z288" s="41">
        <f>MAX(0,MIN(X288,Y288-$C288))</f>
        <v>0</v>
      </c>
      <c r="AA288" s="41">
        <f>AD287*(1+AB$4/12)</f>
        <v>0</v>
      </c>
      <c r="AB288" s="41">
        <f>MAX(0,AA288-AC$4)</f>
        <v>0</v>
      </c>
      <c r="AC288" s="41">
        <f>Y288+AB288</f>
        <v>0</v>
      </c>
      <c r="AD288" s="41">
        <f>MAX(0,MIN(AB288,AC288-$C288))</f>
        <v>0</v>
      </c>
      <c r="AE288" s="41">
        <f>AH287*(1+AF$4/12)</f>
        <v>0</v>
      </c>
      <c r="AF288" s="41">
        <f>MAX(0,AE288-AG$4)</f>
        <v>0</v>
      </c>
      <c r="AG288" s="41">
        <f>AC288+AF288</f>
        <v>0</v>
      </c>
      <c r="AH288" s="41">
        <f>MAX(0,MIN(AF288,AG288-$C288))</f>
        <v>0</v>
      </c>
      <c r="AI288" s="41">
        <f>AL287*(1+AJ$4/12)</f>
        <v>0</v>
      </c>
      <c r="AJ288" s="41">
        <f>MAX(0,AI288-AK$4)</f>
        <v>0</v>
      </c>
      <c r="AK288" s="41">
        <f>AG288+AJ288</f>
        <v>0</v>
      </c>
      <c r="AL288" s="41">
        <f>MAX(0,MIN(AJ288,AK288-$C288))</f>
        <v>0</v>
      </c>
      <c r="AM288" s="41">
        <f>AP287*(1+AN$4/12)</f>
        <v>0</v>
      </c>
      <c r="AN288" s="41">
        <f>MAX(0,AM288-AO$4)</f>
        <v>0</v>
      </c>
      <c r="AO288" s="41">
        <f>AK288+AN288</f>
        <v>0</v>
      </c>
      <c r="AP288" s="41">
        <f>MAX(0,MIN(AN288,AO288-$C288))</f>
        <v>0</v>
      </c>
      <c r="AQ288" s="41">
        <f>AT287*(1+AR$4/12)</f>
        <v>0</v>
      </c>
      <c r="AR288" s="41">
        <f>MAX(0,AQ288-AS$4)</f>
        <v>0</v>
      </c>
      <c r="AS288" s="41">
        <f>AO288+AR288</f>
        <v>0</v>
      </c>
      <c r="AT288" s="41">
        <f>MAX(0,MIN(AR288,AS288-$C288))</f>
        <v>0</v>
      </c>
    </row>
    <row r="289">
      <c r="A289" s="40" t="n">
        <v>283</v>
      </c>
      <c r="B289" s="40" t="str">
        <f>CHOOSE(MONTH(EDATE('4 Дългове'!$D$20,A289-1)),"януари","февруари","март","април","май","юни","юли","август","септември","октомври","ноември","декември")&amp;" "&amp;YEAR(EDATE('4 Дългове'!$D$20,A289-1))&amp;" г."</f>
        <v>май 2050 г.</v>
      </c>
      <c r="C289" s="41">
        <f>$C$4-(G289+K289+O289+S289+W289+AA289+AE289+AI289+AM289+AQ289)+(H289+L289+P289+T289+X289+AB289+AF289+AJ289+AN289+AR289)</f>
        <v>470</v>
      </c>
      <c r="D289" s="41">
        <f>(G289+K289+O289+S289+W289+AA289+AE289+AI289+AM289+AQ289)-(J288+N288+R288+V288+Z288+AD288+AH288+AL288+AP288+AT288)</f>
        <v>0</v>
      </c>
      <c r="E289" s="41">
        <f>J289+N289+R289+V289+Z289+AD289+AH289+AL289+AP289+AT289</f>
        <v>0</v>
      </c>
      <c r="F289" s="40" t="str">
        <f>IF(AND(E289&lt;0.005,E288&gt;=0.005),A289,"")</f>
        <v/>
      </c>
      <c r="G289" s="41">
        <f>J288*(1+H$4/12)</f>
        <v>0</v>
      </c>
      <c r="H289" s="41">
        <f>MAX(0,G289-I$4)</f>
        <v>0</v>
      </c>
      <c r="I289" s="41">
        <f>H289</f>
        <v>0</v>
      </c>
      <c r="J289" s="41">
        <f>MAX(0,MIN(H289,I289-$C289))</f>
        <v>0</v>
      </c>
      <c r="K289" s="41">
        <f>N288*(1+L$4/12)</f>
        <v>0</v>
      </c>
      <c r="L289" s="41">
        <f>MAX(0,K289-M$4)</f>
        <v>0</v>
      </c>
      <c r="M289" s="41">
        <f>I289+L289</f>
        <v>0</v>
      </c>
      <c r="N289" s="41">
        <f>MAX(0,MIN(L289,M289-$C289))</f>
        <v>0</v>
      </c>
      <c r="O289" s="41">
        <f>R288*(1+P$4/12)</f>
        <v>0</v>
      </c>
      <c r="P289" s="41">
        <f>MAX(0,O289-Q$4)</f>
        <v>0</v>
      </c>
      <c r="Q289" s="41">
        <f>M289+P289</f>
        <v>0</v>
      </c>
      <c r="R289" s="41">
        <f>MAX(0,MIN(P289,Q289-$C289))</f>
        <v>0</v>
      </c>
      <c r="S289" s="41">
        <f>V288*(1+T$4/12)</f>
        <v>0</v>
      </c>
      <c r="T289" s="41">
        <f>MAX(0,S289-U$4)</f>
        <v>0</v>
      </c>
      <c r="U289" s="41">
        <f>Q289+T289</f>
        <v>0</v>
      </c>
      <c r="V289" s="41">
        <f>MAX(0,MIN(T289,U289-$C289))</f>
        <v>0</v>
      </c>
      <c r="W289" s="41">
        <f>Z288*(1+X$4/12)</f>
        <v>0</v>
      </c>
      <c r="X289" s="41">
        <f>MAX(0,W289-Y$4)</f>
        <v>0</v>
      </c>
      <c r="Y289" s="41">
        <f>U289+X289</f>
        <v>0</v>
      </c>
      <c r="Z289" s="41">
        <f>MAX(0,MIN(X289,Y289-$C289))</f>
        <v>0</v>
      </c>
      <c r="AA289" s="41">
        <f>AD288*(1+AB$4/12)</f>
        <v>0</v>
      </c>
      <c r="AB289" s="41">
        <f>MAX(0,AA289-AC$4)</f>
        <v>0</v>
      </c>
      <c r="AC289" s="41">
        <f>Y289+AB289</f>
        <v>0</v>
      </c>
      <c r="AD289" s="41">
        <f>MAX(0,MIN(AB289,AC289-$C289))</f>
        <v>0</v>
      </c>
      <c r="AE289" s="41">
        <f>AH288*(1+AF$4/12)</f>
        <v>0</v>
      </c>
      <c r="AF289" s="41">
        <f>MAX(0,AE289-AG$4)</f>
        <v>0</v>
      </c>
      <c r="AG289" s="41">
        <f>AC289+AF289</f>
        <v>0</v>
      </c>
      <c r="AH289" s="41">
        <f>MAX(0,MIN(AF289,AG289-$C289))</f>
        <v>0</v>
      </c>
      <c r="AI289" s="41">
        <f>AL288*(1+AJ$4/12)</f>
        <v>0</v>
      </c>
      <c r="AJ289" s="41">
        <f>MAX(0,AI289-AK$4)</f>
        <v>0</v>
      </c>
      <c r="AK289" s="41">
        <f>AG289+AJ289</f>
        <v>0</v>
      </c>
      <c r="AL289" s="41">
        <f>MAX(0,MIN(AJ289,AK289-$C289))</f>
        <v>0</v>
      </c>
      <c r="AM289" s="41">
        <f>AP288*(1+AN$4/12)</f>
        <v>0</v>
      </c>
      <c r="AN289" s="41">
        <f>MAX(0,AM289-AO$4)</f>
        <v>0</v>
      </c>
      <c r="AO289" s="41">
        <f>AK289+AN289</f>
        <v>0</v>
      </c>
      <c r="AP289" s="41">
        <f>MAX(0,MIN(AN289,AO289-$C289))</f>
        <v>0</v>
      </c>
      <c r="AQ289" s="41">
        <f>AT288*(1+AR$4/12)</f>
        <v>0</v>
      </c>
      <c r="AR289" s="41">
        <f>MAX(0,AQ289-AS$4)</f>
        <v>0</v>
      </c>
      <c r="AS289" s="41">
        <f>AO289+AR289</f>
        <v>0</v>
      </c>
      <c r="AT289" s="41">
        <f>MAX(0,MIN(AR289,AS289-$C289))</f>
        <v>0</v>
      </c>
    </row>
    <row r="290">
      <c r="A290" s="40" t="n">
        <v>284</v>
      </c>
      <c r="B290" s="40" t="str">
        <f>CHOOSE(MONTH(EDATE('4 Дългове'!$D$20,A290-1)),"януари","февруари","март","април","май","юни","юли","август","септември","октомври","ноември","декември")&amp;" "&amp;YEAR(EDATE('4 Дългове'!$D$20,A290-1))&amp;" г."</f>
        <v>юни 2050 г.</v>
      </c>
      <c r="C290" s="41">
        <f>$C$4-(G290+K290+O290+S290+W290+AA290+AE290+AI290+AM290+AQ290)+(H290+L290+P290+T290+X290+AB290+AF290+AJ290+AN290+AR290)</f>
        <v>470</v>
      </c>
      <c r="D290" s="41">
        <f>(G290+K290+O290+S290+W290+AA290+AE290+AI290+AM290+AQ290)-(J289+N289+R289+V289+Z289+AD289+AH289+AL289+AP289+AT289)</f>
        <v>0</v>
      </c>
      <c r="E290" s="41">
        <f>J290+N290+R290+V290+Z290+AD290+AH290+AL290+AP290+AT290</f>
        <v>0</v>
      </c>
      <c r="F290" s="40" t="str">
        <f>IF(AND(E290&lt;0.005,E289&gt;=0.005),A290,"")</f>
        <v/>
      </c>
      <c r="G290" s="41">
        <f>J289*(1+H$4/12)</f>
        <v>0</v>
      </c>
      <c r="H290" s="41">
        <f>MAX(0,G290-I$4)</f>
        <v>0</v>
      </c>
      <c r="I290" s="41">
        <f>H290</f>
        <v>0</v>
      </c>
      <c r="J290" s="41">
        <f>MAX(0,MIN(H290,I290-$C290))</f>
        <v>0</v>
      </c>
      <c r="K290" s="41">
        <f>N289*(1+L$4/12)</f>
        <v>0</v>
      </c>
      <c r="L290" s="41">
        <f>MAX(0,K290-M$4)</f>
        <v>0</v>
      </c>
      <c r="M290" s="41">
        <f>I290+L290</f>
        <v>0</v>
      </c>
      <c r="N290" s="41">
        <f>MAX(0,MIN(L290,M290-$C290))</f>
        <v>0</v>
      </c>
      <c r="O290" s="41">
        <f>R289*(1+P$4/12)</f>
        <v>0</v>
      </c>
      <c r="P290" s="41">
        <f>MAX(0,O290-Q$4)</f>
        <v>0</v>
      </c>
      <c r="Q290" s="41">
        <f>M290+P290</f>
        <v>0</v>
      </c>
      <c r="R290" s="41">
        <f>MAX(0,MIN(P290,Q290-$C290))</f>
        <v>0</v>
      </c>
      <c r="S290" s="41">
        <f>V289*(1+T$4/12)</f>
        <v>0</v>
      </c>
      <c r="T290" s="41">
        <f>MAX(0,S290-U$4)</f>
        <v>0</v>
      </c>
      <c r="U290" s="41">
        <f>Q290+T290</f>
        <v>0</v>
      </c>
      <c r="V290" s="41">
        <f>MAX(0,MIN(T290,U290-$C290))</f>
        <v>0</v>
      </c>
      <c r="W290" s="41">
        <f>Z289*(1+X$4/12)</f>
        <v>0</v>
      </c>
      <c r="X290" s="41">
        <f>MAX(0,W290-Y$4)</f>
        <v>0</v>
      </c>
      <c r="Y290" s="41">
        <f>U290+X290</f>
        <v>0</v>
      </c>
      <c r="Z290" s="41">
        <f>MAX(0,MIN(X290,Y290-$C290))</f>
        <v>0</v>
      </c>
      <c r="AA290" s="41">
        <f>AD289*(1+AB$4/12)</f>
        <v>0</v>
      </c>
      <c r="AB290" s="41">
        <f>MAX(0,AA290-AC$4)</f>
        <v>0</v>
      </c>
      <c r="AC290" s="41">
        <f>Y290+AB290</f>
        <v>0</v>
      </c>
      <c r="AD290" s="41">
        <f>MAX(0,MIN(AB290,AC290-$C290))</f>
        <v>0</v>
      </c>
      <c r="AE290" s="41">
        <f>AH289*(1+AF$4/12)</f>
        <v>0</v>
      </c>
      <c r="AF290" s="41">
        <f>MAX(0,AE290-AG$4)</f>
        <v>0</v>
      </c>
      <c r="AG290" s="41">
        <f>AC290+AF290</f>
        <v>0</v>
      </c>
      <c r="AH290" s="41">
        <f>MAX(0,MIN(AF290,AG290-$C290))</f>
        <v>0</v>
      </c>
      <c r="AI290" s="41">
        <f>AL289*(1+AJ$4/12)</f>
        <v>0</v>
      </c>
      <c r="AJ290" s="41">
        <f>MAX(0,AI290-AK$4)</f>
        <v>0</v>
      </c>
      <c r="AK290" s="41">
        <f>AG290+AJ290</f>
        <v>0</v>
      </c>
      <c r="AL290" s="41">
        <f>MAX(0,MIN(AJ290,AK290-$C290))</f>
        <v>0</v>
      </c>
      <c r="AM290" s="41">
        <f>AP289*(1+AN$4/12)</f>
        <v>0</v>
      </c>
      <c r="AN290" s="41">
        <f>MAX(0,AM290-AO$4)</f>
        <v>0</v>
      </c>
      <c r="AO290" s="41">
        <f>AK290+AN290</f>
        <v>0</v>
      </c>
      <c r="AP290" s="41">
        <f>MAX(0,MIN(AN290,AO290-$C290))</f>
        <v>0</v>
      </c>
      <c r="AQ290" s="41">
        <f>AT289*(1+AR$4/12)</f>
        <v>0</v>
      </c>
      <c r="AR290" s="41">
        <f>MAX(0,AQ290-AS$4)</f>
        <v>0</v>
      </c>
      <c r="AS290" s="41">
        <f>AO290+AR290</f>
        <v>0</v>
      </c>
      <c r="AT290" s="41">
        <f>MAX(0,MIN(AR290,AS290-$C290))</f>
        <v>0</v>
      </c>
    </row>
    <row r="291">
      <c r="A291" s="40" t="n">
        <v>285</v>
      </c>
      <c r="B291" s="40" t="str">
        <f>CHOOSE(MONTH(EDATE('4 Дългове'!$D$20,A291-1)),"януари","февруари","март","април","май","юни","юли","август","септември","октомври","ноември","декември")&amp;" "&amp;YEAR(EDATE('4 Дългове'!$D$20,A291-1))&amp;" г."</f>
        <v>юли 2050 г.</v>
      </c>
      <c r="C291" s="41">
        <f>$C$4-(G291+K291+O291+S291+W291+AA291+AE291+AI291+AM291+AQ291)+(H291+L291+P291+T291+X291+AB291+AF291+AJ291+AN291+AR291)</f>
        <v>470</v>
      </c>
      <c r="D291" s="41">
        <f>(G291+K291+O291+S291+W291+AA291+AE291+AI291+AM291+AQ291)-(J290+N290+R290+V290+Z290+AD290+AH290+AL290+AP290+AT290)</f>
        <v>0</v>
      </c>
      <c r="E291" s="41">
        <f>J291+N291+R291+V291+Z291+AD291+AH291+AL291+AP291+AT291</f>
        <v>0</v>
      </c>
      <c r="F291" s="40" t="str">
        <f>IF(AND(E291&lt;0.005,E290&gt;=0.005),A291,"")</f>
        <v/>
      </c>
      <c r="G291" s="41">
        <f>J290*(1+H$4/12)</f>
        <v>0</v>
      </c>
      <c r="H291" s="41">
        <f>MAX(0,G291-I$4)</f>
        <v>0</v>
      </c>
      <c r="I291" s="41">
        <f>H291</f>
        <v>0</v>
      </c>
      <c r="J291" s="41">
        <f>MAX(0,MIN(H291,I291-$C291))</f>
        <v>0</v>
      </c>
      <c r="K291" s="41">
        <f>N290*(1+L$4/12)</f>
        <v>0</v>
      </c>
      <c r="L291" s="41">
        <f>MAX(0,K291-M$4)</f>
        <v>0</v>
      </c>
      <c r="M291" s="41">
        <f>I291+L291</f>
        <v>0</v>
      </c>
      <c r="N291" s="41">
        <f>MAX(0,MIN(L291,M291-$C291))</f>
        <v>0</v>
      </c>
      <c r="O291" s="41">
        <f>R290*(1+P$4/12)</f>
        <v>0</v>
      </c>
      <c r="P291" s="41">
        <f>MAX(0,O291-Q$4)</f>
        <v>0</v>
      </c>
      <c r="Q291" s="41">
        <f>M291+P291</f>
        <v>0</v>
      </c>
      <c r="R291" s="41">
        <f>MAX(0,MIN(P291,Q291-$C291))</f>
        <v>0</v>
      </c>
      <c r="S291" s="41">
        <f>V290*(1+T$4/12)</f>
        <v>0</v>
      </c>
      <c r="T291" s="41">
        <f>MAX(0,S291-U$4)</f>
        <v>0</v>
      </c>
      <c r="U291" s="41">
        <f>Q291+T291</f>
        <v>0</v>
      </c>
      <c r="V291" s="41">
        <f>MAX(0,MIN(T291,U291-$C291))</f>
        <v>0</v>
      </c>
      <c r="W291" s="41">
        <f>Z290*(1+X$4/12)</f>
        <v>0</v>
      </c>
      <c r="X291" s="41">
        <f>MAX(0,W291-Y$4)</f>
        <v>0</v>
      </c>
      <c r="Y291" s="41">
        <f>U291+X291</f>
        <v>0</v>
      </c>
      <c r="Z291" s="41">
        <f>MAX(0,MIN(X291,Y291-$C291))</f>
        <v>0</v>
      </c>
      <c r="AA291" s="41">
        <f>AD290*(1+AB$4/12)</f>
        <v>0</v>
      </c>
      <c r="AB291" s="41">
        <f>MAX(0,AA291-AC$4)</f>
        <v>0</v>
      </c>
      <c r="AC291" s="41">
        <f>Y291+AB291</f>
        <v>0</v>
      </c>
      <c r="AD291" s="41">
        <f>MAX(0,MIN(AB291,AC291-$C291))</f>
        <v>0</v>
      </c>
      <c r="AE291" s="41">
        <f>AH290*(1+AF$4/12)</f>
        <v>0</v>
      </c>
      <c r="AF291" s="41">
        <f>MAX(0,AE291-AG$4)</f>
        <v>0</v>
      </c>
      <c r="AG291" s="41">
        <f>AC291+AF291</f>
        <v>0</v>
      </c>
      <c r="AH291" s="41">
        <f>MAX(0,MIN(AF291,AG291-$C291))</f>
        <v>0</v>
      </c>
      <c r="AI291" s="41">
        <f>AL290*(1+AJ$4/12)</f>
        <v>0</v>
      </c>
      <c r="AJ291" s="41">
        <f>MAX(0,AI291-AK$4)</f>
        <v>0</v>
      </c>
      <c r="AK291" s="41">
        <f>AG291+AJ291</f>
        <v>0</v>
      </c>
      <c r="AL291" s="41">
        <f>MAX(0,MIN(AJ291,AK291-$C291))</f>
        <v>0</v>
      </c>
      <c r="AM291" s="41">
        <f>AP290*(1+AN$4/12)</f>
        <v>0</v>
      </c>
      <c r="AN291" s="41">
        <f>MAX(0,AM291-AO$4)</f>
        <v>0</v>
      </c>
      <c r="AO291" s="41">
        <f>AK291+AN291</f>
        <v>0</v>
      </c>
      <c r="AP291" s="41">
        <f>MAX(0,MIN(AN291,AO291-$C291))</f>
        <v>0</v>
      </c>
      <c r="AQ291" s="41">
        <f>AT290*(1+AR$4/12)</f>
        <v>0</v>
      </c>
      <c r="AR291" s="41">
        <f>MAX(0,AQ291-AS$4)</f>
        <v>0</v>
      </c>
      <c r="AS291" s="41">
        <f>AO291+AR291</f>
        <v>0</v>
      </c>
      <c r="AT291" s="41">
        <f>MAX(0,MIN(AR291,AS291-$C291))</f>
        <v>0</v>
      </c>
    </row>
    <row r="292">
      <c r="A292" s="40" t="n">
        <v>286</v>
      </c>
      <c r="B292" s="40" t="str">
        <f>CHOOSE(MONTH(EDATE('4 Дългове'!$D$20,A292-1)),"януари","февруари","март","април","май","юни","юли","август","септември","октомври","ноември","декември")&amp;" "&amp;YEAR(EDATE('4 Дългове'!$D$20,A292-1))&amp;" г."</f>
        <v>август 2050 г.</v>
      </c>
      <c r="C292" s="41">
        <f>$C$4-(G292+K292+O292+S292+W292+AA292+AE292+AI292+AM292+AQ292)+(H292+L292+P292+T292+X292+AB292+AF292+AJ292+AN292+AR292)</f>
        <v>470</v>
      </c>
      <c r="D292" s="41">
        <f>(G292+K292+O292+S292+W292+AA292+AE292+AI292+AM292+AQ292)-(J291+N291+R291+V291+Z291+AD291+AH291+AL291+AP291+AT291)</f>
        <v>0</v>
      </c>
      <c r="E292" s="41">
        <f>J292+N292+R292+V292+Z292+AD292+AH292+AL292+AP292+AT292</f>
        <v>0</v>
      </c>
      <c r="F292" s="40" t="str">
        <f>IF(AND(E292&lt;0.005,E291&gt;=0.005),A292,"")</f>
        <v/>
      </c>
      <c r="G292" s="41">
        <f>J291*(1+H$4/12)</f>
        <v>0</v>
      </c>
      <c r="H292" s="41">
        <f>MAX(0,G292-I$4)</f>
        <v>0</v>
      </c>
      <c r="I292" s="41">
        <f>H292</f>
        <v>0</v>
      </c>
      <c r="J292" s="41">
        <f>MAX(0,MIN(H292,I292-$C292))</f>
        <v>0</v>
      </c>
      <c r="K292" s="41">
        <f>N291*(1+L$4/12)</f>
        <v>0</v>
      </c>
      <c r="L292" s="41">
        <f>MAX(0,K292-M$4)</f>
        <v>0</v>
      </c>
      <c r="M292" s="41">
        <f>I292+L292</f>
        <v>0</v>
      </c>
      <c r="N292" s="41">
        <f>MAX(0,MIN(L292,M292-$C292))</f>
        <v>0</v>
      </c>
      <c r="O292" s="41">
        <f>R291*(1+P$4/12)</f>
        <v>0</v>
      </c>
      <c r="P292" s="41">
        <f>MAX(0,O292-Q$4)</f>
        <v>0</v>
      </c>
      <c r="Q292" s="41">
        <f>M292+P292</f>
        <v>0</v>
      </c>
      <c r="R292" s="41">
        <f>MAX(0,MIN(P292,Q292-$C292))</f>
        <v>0</v>
      </c>
      <c r="S292" s="41">
        <f>V291*(1+T$4/12)</f>
        <v>0</v>
      </c>
      <c r="T292" s="41">
        <f>MAX(0,S292-U$4)</f>
        <v>0</v>
      </c>
      <c r="U292" s="41">
        <f>Q292+T292</f>
        <v>0</v>
      </c>
      <c r="V292" s="41">
        <f>MAX(0,MIN(T292,U292-$C292))</f>
        <v>0</v>
      </c>
      <c r="W292" s="41">
        <f>Z291*(1+X$4/12)</f>
        <v>0</v>
      </c>
      <c r="X292" s="41">
        <f>MAX(0,W292-Y$4)</f>
        <v>0</v>
      </c>
      <c r="Y292" s="41">
        <f>U292+X292</f>
        <v>0</v>
      </c>
      <c r="Z292" s="41">
        <f>MAX(0,MIN(X292,Y292-$C292))</f>
        <v>0</v>
      </c>
      <c r="AA292" s="41">
        <f>AD291*(1+AB$4/12)</f>
        <v>0</v>
      </c>
      <c r="AB292" s="41">
        <f>MAX(0,AA292-AC$4)</f>
        <v>0</v>
      </c>
      <c r="AC292" s="41">
        <f>Y292+AB292</f>
        <v>0</v>
      </c>
      <c r="AD292" s="41">
        <f>MAX(0,MIN(AB292,AC292-$C292))</f>
        <v>0</v>
      </c>
      <c r="AE292" s="41">
        <f>AH291*(1+AF$4/12)</f>
        <v>0</v>
      </c>
      <c r="AF292" s="41">
        <f>MAX(0,AE292-AG$4)</f>
        <v>0</v>
      </c>
      <c r="AG292" s="41">
        <f>AC292+AF292</f>
        <v>0</v>
      </c>
      <c r="AH292" s="41">
        <f>MAX(0,MIN(AF292,AG292-$C292))</f>
        <v>0</v>
      </c>
      <c r="AI292" s="41">
        <f>AL291*(1+AJ$4/12)</f>
        <v>0</v>
      </c>
      <c r="AJ292" s="41">
        <f>MAX(0,AI292-AK$4)</f>
        <v>0</v>
      </c>
      <c r="AK292" s="41">
        <f>AG292+AJ292</f>
        <v>0</v>
      </c>
      <c r="AL292" s="41">
        <f>MAX(0,MIN(AJ292,AK292-$C292))</f>
        <v>0</v>
      </c>
      <c r="AM292" s="41">
        <f>AP291*(1+AN$4/12)</f>
        <v>0</v>
      </c>
      <c r="AN292" s="41">
        <f>MAX(0,AM292-AO$4)</f>
        <v>0</v>
      </c>
      <c r="AO292" s="41">
        <f>AK292+AN292</f>
        <v>0</v>
      </c>
      <c r="AP292" s="41">
        <f>MAX(0,MIN(AN292,AO292-$C292))</f>
        <v>0</v>
      </c>
      <c r="AQ292" s="41">
        <f>AT291*(1+AR$4/12)</f>
        <v>0</v>
      </c>
      <c r="AR292" s="41">
        <f>MAX(0,AQ292-AS$4)</f>
        <v>0</v>
      </c>
      <c r="AS292" s="41">
        <f>AO292+AR292</f>
        <v>0</v>
      </c>
      <c r="AT292" s="41">
        <f>MAX(0,MIN(AR292,AS292-$C292))</f>
        <v>0</v>
      </c>
    </row>
    <row r="293">
      <c r="A293" s="40" t="n">
        <v>287</v>
      </c>
      <c r="B293" s="40" t="str">
        <f>CHOOSE(MONTH(EDATE('4 Дългове'!$D$20,A293-1)),"януари","февруари","март","април","май","юни","юли","август","септември","октомври","ноември","декември")&amp;" "&amp;YEAR(EDATE('4 Дългове'!$D$20,A293-1))&amp;" г."</f>
        <v>септември 2050 г.</v>
      </c>
      <c r="C293" s="41">
        <f>$C$4-(G293+K293+O293+S293+W293+AA293+AE293+AI293+AM293+AQ293)+(H293+L293+P293+T293+X293+AB293+AF293+AJ293+AN293+AR293)</f>
        <v>470</v>
      </c>
      <c r="D293" s="41">
        <f>(G293+K293+O293+S293+W293+AA293+AE293+AI293+AM293+AQ293)-(J292+N292+R292+V292+Z292+AD292+AH292+AL292+AP292+AT292)</f>
        <v>0</v>
      </c>
      <c r="E293" s="41">
        <f>J293+N293+R293+V293+Z293+AD293+AH293+AL293+AP293+AT293</f>
        <v>0</v>
      </c>
      <c r="F293" s="40" t="str">
        <f>IF(AND(E293&lt;0.005,E292&gt;=0.005),A293,"")</f>
        <v/>
      </c>
      <c r="G293" s="41">
        <f>J292*(1+H$4/12)</f>
        <v>0</v>
      </c>
      <c r="H293" s="41">
        <f>MAX(0,G293-I$4)</f>
        <v>0</v>
      </c>
      <c r="I293" s="41">
        <f>H293</f>
        <v>0</v>
      </c>
      <c r="J293" s="41">
        <f>MAX(0,MIN(H293,I293-$C293))</f>
        <v>0</v>
      </c>
      <c r="K293" s="41">
        <f>N292*(1+L$4/12)</f>
        <v>0</v>
      </c>
      <c r="L293" s="41">
        <f>MAX(0,K293-M$4)</f>
        <v>0</v>
      </c>
      <c r="M293" s="41">
        <f>I293+L293</f>
        <v>0</v>
      </c>
      <c r="N293" s="41">
        <f>MAX(0,MIN(L293,M293-$C293))</f>
        <v>0</v>
      </c>
      <c r="O293" s="41">
        <f>R292*(1+P$4/12)</f>
        <v>0</v>
      </c>
      <c r="P293" s="41">
        <f>MAX(0,O293-Q$4)</f>
        <v>0</v>
      </c>
      <c r="Q293" s="41">
        <f>M293+P293</f>
        <v>0</v>
      </c>
      <c r="R293" s="41">
        <f>MAX(0,MIN(P293,Q293-$C293))</f>
        <v>0</v>
      </c>
      <c r="S293" s="41">
        <f>V292*(1+T$4/12)</f>
        <v>0</v>
      </c>
      <c r="T293" s="41">
        <f>MAX(0,S293-U$4)</f>
        <v>0</v>
      </c>
      <c r="U293" s="41">
        <f>Q293+T293</f>
        <v>0</v>
      </c>
      <c r="V293" s="41">
        <f>MAX(0,MIN(T293,U293-$C293))</f>
        <v>0</v>
      </c>
      <c r="W293" s="41">
        <f>Z292*(1+X$4/12)</f>
        <v>0</v>
      </c>
      <c r="X293" s="41">
        <f>MAX(0,W293-Y$4)</f>
        <v>0</v>
      </c>
      <c r="Y293" s="41">
        <f>U293+X293</f>
        <v>0</v>
      </c>
      <c r="Z293" s="41">
        <f>MAX(0,MIN(X293,Y293-$C293))</f>
        <v>0</v>
      </c>
      <c r="AA293" s="41">
        <f>AD292*(1+AB$4/12)</f>
        <v>0</v>
      </c>
      <c r="AB293" s="41">
        <f>MAX(0,AA293-AC$4)</f>
        <v>0</v>
      </c>
      <c r="AC293" s="41">
        <f>Y293+AB293</f>
        <v>0</v>
      </c>
      <c r="AD293" s="41">
        <f>MAX(0,MIN(AB293,AC293-$C293))</f>
        <v>0</v>
      </c>
      <c r="AE293" s="41">
        <f>AH292*(1+AF$4/12)</f>
        <v>0</v>
      </c>
      <c r="AF293" s="41">
        <f>MAX(0,AE293-AG$4)</f>
        <v>0</v>
      </c>
      <c r="AG293" s="41">
        <f>AC293+AF293</f>
        <v>0</v>
      </c>
      <c r="AH293" s="41">
        <f>MAX(0,MIN(AF293,AG293-$C293))</f>
        <v>0</v>
      </c>
      <c r="AI293" s="41">
        <f>AL292*(1+AJ$4/12)</f>
        <v>0</v>
      </c>
      <c r="AJ293" s="41">
        <f>MAX(0,AI293-AK$4)</f>
        <v>0</v>
      </c>
      <c r="AK293" s="41">
        <f>AG293+AJ293</f>
        <v>0</v>
      </c>
      <c r="AL293" s="41">
        <f>MAX(0,MIN(AJ293,AK293-$C293))</f>
        <v>0</v>
      </c>
      <c r="AM293" s="41">
        <f>AP292*(1+AN$4/12)</f>
        <v>0</v>
      </c>
      <c r="AN293" s="41">
        <f>MAX(0,AM293-AO$4)</f>
        <v>0</v>
      </c>
      <c r="AO293" s="41">
        <f>AK293+AN293</f>
        <v>0</v>
      </c>
      <c r="AP293" s="41">
        <f>MAX(0,MIN(AN293,AO293-$C293))</f>
        <v>0</v>
      </c>
      <c r="AQ293" s="41">
        <f>AT292*(1+AR$4/12)</f>
        <v>0</v>
      </c>
      <c r="AR293" s="41">
        <f>MAX(0,AQ293-AS$4)</f>
        <v>0</v>
      </c>
      <c r="AS293" s="41">
        <f>AO293+AR293</f>
        <v>0</v>
      </c>
      <c r="AT293" s="41">
        <f>MAX(0,MIN(AR293,AS293-$C293))</f>
        <v>0</v>
      </c>
    </row>
    <row r="294">
      <c r="A294" s="40" t="n">
        <v>288</v>
      </c>
      <c r="B294" s="40" t="str">
        <f>CHOOSE(MONTH(EDATE('4 Дългове'!$D$20,A294-1)),"януари","февруари","март","април","май","юни","юли","август","септември","октомври","ноември","декември")&amp;" "&amp;YEAR(EDATE('4 Дългове'!$D$20,A294-1))&amp;" г."</f>
        <v>октомври 2050 г.</v>
      </c>
      <c r="C294" s="41">
        <f>$C$4-(G294+K294+O294+S294+W294+AA294+AE294+AI294+AM294+AQ294)+(H294+L294+P294+T294+X294+AB294+AF294+AJ294+AN294+AR294)</f>
        <v>470</v>
      </c>
      <c r="D294" s="41">
        <f>(G294+K294+O294+S294+W294+AA294+AE294+AI294+AM294+AQ294)-(J293+N293+R293+V293+Z293+AD293+AH293+AL293+AP293+AT293)</f>
        <v>0</v>
      </c>
      <c r="E294" s="41">
        <f>J294+N294+R294+V294+Z294+AD294+AH294+AL294+AP294+AT294</f>
        <v>0</v>
      </c>
      <c r="F294" s="40" t="str">
        <f>IF(AND(E294&lt;0.005,E293&gt;=0.005),A294,"")</f>
        <v/>
      </c>
      <c r="G294" s="41">
        <f>J293*(1+H$4/12)</f>
        <v>0</v>
      </c>
      <c r="H294" s="41">
        <f>MAX(0,G294-I$4)</f>
        <v>0</v>
      </c>
      <c r="I294" s="41">
        <f>H294</f>
        <v>0</v>
      </c>
      <c r="J294" s="41">
        <f>MAX(0,MIN(H294,I294-$C294))</f>
        <v>0</v>
      </c>
      <c r="K294" s="41">
        <f>N293*(1+L$4/12)</f>
        <v>0</v>
      </c>
      <c r="L294" s="41">
        <f>MAX(0,K294-M$4)</f>
        <v>0</v>
      </c>
      <c r="M294" s="41">
        <f>I294+L294</f>
        <v>0</v>
      </c>
      <c r="N294" s="41">
        <f>MAX(0,MIN(L294,M294-$C294))</f>
        <v>0</v>
      </c>
      <c r="O294" s="41">
        <f>R293*(1+P$4/12)</f>
        <v>0</v>
      </c>
      <c r="P294" s="41">
        <f>MAX(0,O294-Q$4)</f>
        <v>0</v>
      </c>
      <c r="Q294" s="41">
        <f>M294+P294</f>
        <v>0</v>
      </c>
      <c r="R294" s="41">
        <f>MAX(0,MIN(P294,Q294-$C294))</f>
        <v>0</v>
      </c>
      <c r="S294" s="41">
        <f>V293*(1+T$4/12)</f>
        <v>0</v>
      </c>
      <c r="T294" s="41">
        <f>MAX(0,S294-U$4)</f>
        <v>0</v>
      </c>
      <c r="U294" s="41">
        <f>Q294+T294</f>
        <v>0</v>
      </c>
      <c r="V294" s="41">
        <f>MAX(0,MIN(T294,U294-$C294))</f>
        <v>0</v>
      </c>
      <c r="W294" s="41">
        <f>Z293*(1+X$4/12)</f>
        <v>0</v>
      </c>
      <c r="X294" s="41">
        <f>MAX(0,W294-Y$4)</f>
        <v>0</v>
      </c>
      <c r="Y294" s="41">
        <f>U294+X294</f>
        <v>0</v>
      </c>
      <c r="Z294" s="41">
        <f>MAX(0,MIN(X294,Y294-$C294))</f>
        <v>0</v>
      </c>
      <c r="AA294" s="41">
        <f>AD293*(1+AB$4/12)</f>
        <v>0</v>
      </c>
      <c r="AB294" s="41">
        <f>MAX(0,AA294-AC$4)</f>
        <v>0</v>
      </c>
      <c r="AC294" s="41">
        <f>Y294+AB294</f>
        <v>0</v>
      </c>
      <c r="AD294" s="41">
        <f>MAX(0,MIN(AB294,AC294-$C294))</f>
        <v>0</v>
      </c>
      <c r="AE294" s="41">
        <f>AH293*(1+AF$4/12)</f>
        <v>0</v>
      </c>
      <c r="AF294" s="41">
        <f>MAX(0,AE294-AG$4)</f>
        <v>0</v>
      </c>
      <c r="AG294" s="41">
        <f>AC294+AF294</f>
        <v>0</v>
      </c>
      <c r="AH294" s="41">
        <f>MAX(0,MIN(AF294,AG294-$C294))</f>
        <v>0</v>
      </c>
      <c r="AI294" s="41">
        <f>AL293*(1+AJ$4/12)</f>
        <v>0</v>
      </c>
      <c r="AJ294" s="41">
        <f>MAX(0,AI294-AK$4)</f>
        <v>0</v>
      </c>
      <c r="AK294" s="41">
        <f>AG294+AJ294</f>
        <v>0</v>
      </c>
      <c r="AL294" s="41">
        <f>MAX(0,MIN(AJ294,AK294-$C294))</f>
        <v>0</v>
      </c>
      <c r="AM294" s="41">
        <f>AP293*(1+AN$4/12)</f>
        <v>0</v>
      </c>
      <c r="AN294" s="41">
        <f>MAX(0,AM294-AO$4)</f>
        <v>0</v>
      </c>
      <c r="AO294" s="41">
        <f>AK294+AN294</f>
        <v>0</v>
      </c>
      <c r="AP294" s="41">
        <f>MAX(0,MIN(AN294,AO294-$C294))</f>
        <v>0</v>
      </c>
      <c r="AQ294" s="41">
        <f>AT293*(1+AR$4/12)</f>
        <v>0</v>
      </c>
      <c r="AR294" s="41">
        <f>MAX(0,AQ294-AS$4)</f>
        <v>0</v>
      </c>
      <c r="AS294" s="41">
        <f>AO294+AR294</f>
        <v>0</v>
      </c>
      <c r="AT294" s="41">
        <f>MAX(0,MIN(AR294,AS294-$C294))</f>
        <v>0</v>
      </c>
    </row>
    <row r="295">
      <c r="A295" s="40" t="n">
        <v>289</v>
      </c>
      <c r="B295" s="40" t="str">
        <f>CHOOSE(MONTH(EDATE('4 Дългове'!$D$20,A295-1)),"януари","февруари","март","април","май","юни","юли","август","септември","октомври","ноември","декември")&amp;" "&amp;YEAR(EDATE('4 Дългове'!$D$20,A295-1))&amp;" г."</f>
        <v>ноември 2050 г.</v>
      </c>
      <c r="C295" s="41">
        <f>$C$4-(G295+K295+O295+S295+W295+AA295+AE295+AI295+AM295+AQ295)+(H295+L295+P295+T295+X295+AB295+AF295+AJ295+AN295+AR295)</f>
        <v>470</v>
      </c>
      <c r="D295" s="41">
        <f>(G295+K295+O295+S295+W295+AA295+AE295+AI295+AM295+AQ295)-(J294+N294+R294+V294+Z294+AD294+AH294+AL294+AP294+AT294)</f>
        <v>0</v>
      </c>
      <c r="E295" s="41">
        <f>J295+N295+R295+V295+Z295+AD295+AH295+AL295+AP295+AT295</f>
        <v>0</v>
      </c>
      <c r="F295" s="40" t="str">
        <f>IF(AND(E295&lt;0.005,E294&gt;=0.005),A295,"")</f>
        <v/>
      </c>
      <c r="G295" s="41">
        <f>J294*(1+H$4/12)</f>
        <v>0</v>
      </c>
      <c r="H295" s="41">
        <f>MAX(0,G295-I$4)</f>
        <v>0</v>
      </c>
      <c r="I295" s="41">
        <f>H295</f>
        <v>0</v>
      </c>
      <c r="J295" s="41">
        <f>MAX(0,MIN(H295,I295-$C295))</f>
        <v>0</v>
      </c>
      <c r="K295" s="41">
        <f>N294*(1+L$4/12)</f>
        <v>0</v>
      </c>
      <c r="L295" s="41">
        <f>MAX(0,K295-M$4)</f>
        <v>0</v>
      </c>
      <c r="M295" s="41">
        <f>I295+L295</f>
        <v>0</v>
      </c>
      <c r="N295" s="41">
        <f>MAX(0,MIN(L295,M295-$C295))</f>
        <v>0</v>
      </c>
      <c r="O295" s="41">
        <f>R294*(1+P$4/12)</f>
        <v>0</v>
      </c>
      <c r="P295" s="41">
        <f>MAX(0,O295-Q$4)</f>
        <v>0</v>
      </c>
      <c r="Q295" s="41">
        <f>M295+P295</f>
        <v>0</v>
      </c>
      <c r="R295" s="41">
        <f>MAX(0,MIN(P295,Q295-$C295))</f>
        <v>0</v>
      </c>
      <c r="S295" s="41">
        <f>V294*(1+T$4/12)</f>
        <v>0</v>
      </c>
      <c r="T295" s="41">
        <f>MAX(0,S295-U$4)</f>
        <v>0</v>
      </c>
      <c r="U295" s="41">
        <f>Q295+T295</f>
        <v>0</v>
      </c>
      <c r="V295" s="41">
        <f>MAX(0,MIN(T295,U295-$C295))</f>
        <v>0</v>
      </c>
      <c r="W295" s="41">
        <f>Z294*(1+X$4/12)</f>
        <v>0</v>
      </c>
      <c r="X295" s="41">
        <f>MAX(0,W295-Y$4)</f>
        <v>0</v>
      </c>
      <c r="Y295" s="41">
        <f>U295+X295</f>
        <v>0</v>
      </c>
      <c r="Z295" s="41">
        <f>MAX(0,MIN(X295,Y295-$C295))</f>
        <v>0</v>
      </c>
      <c r="AA295" s="41">
        <f>AD294*(1+AB$4/12)</f>
        <v>0</v>
      </c>
      <c r="AB295" s="41">
        <f>MAX(0,AA295-AC$4)</f>
        <v>0</v>
      </c>
      <c r="AC295" s="41">
        <f>Y295+AB295</f>
        <v>0</v>
      </c>
      <c r="AD295" s="41">
        <f>MAX(0,MIN(AB295,AC295-$C295))</f>
        <v>0</v>
      </c>
      <c r="AE295" s="41">
        <f>AH294*(1+AF$4/12)</f>
        <v>0</v>
      </c>
      <c r="AF295" s="41">
        <f>MAX(0,AE295-AG$4)</f>
        <v>0</v>
      </c>
      <c r="AG295" s="41">
        <f>AC295+AF295</f>
        <v>0</v>
      </c>
      <c r="AH295" s="41">
        <f>MAX(0,MIN(AF295,AG295-$C295))</f>
        <v>0</v>
      </c>
      <c r="AI295" s="41">
        <f>AL294*(1+AJ$4/12)</f>
        <v>0</v>
      </c>
      <c r="AJ295" s="41">
        <f>MAX(0,AI295-AK$4)</f>
        <v>0</v>
      </c>
      <c r="AK295" s="41">
        <f>AG295+AJ295</f>
        <v>0</v>
      </c>
      <c r="AL295" s="41">
        <f>MAX(0,MIN(AJ295,AK295-$C295))</f>
        <v>0</v>
      </c>
      <c r="AM295" s="41">
        <f>AP294*(1+AN$4/12)</f>
        <v>0</v>
      </c>
      <c r="AN295" s="41">
        <f>MAX(0,AM295-AO$4)</f>
        <v>0</v>
      </c>
      <c r="AO295" s="41">
        <f>AK295+AN295</f>
        <v>0</v>
      </c>
      <c r="AP295" s="41">
        <f>MAX(0,MIN(AN295,AO295-$C295))</f>
        <v>0</v>
      </c>
      <c r="AQ295" s="41">
        <f>AT294*(1+AR$4/12)</f>
        <v>0</v>
      </c>
      <c r="AR295" s="41">
        <f>MAX(0,AQ295-AS$4)</f>
        <v>0</v>
      </c>
      <c r="AS295" s="41">
        <f>AO295+AR295</f>
        <v>0</v>
      </c>
      <c r="AT295" s="41">
        <f>MAX(0,MIN(AR295,AS295-$C295))</f>
        <v>0</v>
      </c>
    </row>
    <row r="296">
      <c r="A296" s="40" t="n">
        <v>290</v>
      </c>
      <c r="B296" s="40" t="str">
        <f>CHOOSE(MONTH(EDATE('4 Дългове'!$D$20,A296-1)),"януари","февруари","март","април","май","юни","юли","август","септември","октомври","ноември","декември")&amp;" "&amp;YEAR(EDATE('4 Дългове'!$D$20,A296-1))&amp;" г."</f>
        <v>декември 2050 г.</v>
      </c>
      <c r="C296" s="41">
        <f>$C$4-(G296+K296+O296+S296+W296+AA296+AE296+AI296+AM296+AQ296)+(H296+L296+P296+T296+X296+AB296+AF296+AJ296+AN296+AR296)</f>
        <v>470</v>
      </c>
      <c r="D296" s="41">
        <f>(G296+K296+O296+S296+W296+AA296+AE296+AI296+AM296+AQ296)-(J295+N295+R295+V295+Z295+AD295+AH295+AL295+AP295+AT295)</f>
        <v>0</v>
      </c>
      <c r="E296" s="41">
        <f>J296+N296+R296+V296+Z296+AD296+AH296+AL296+AP296+AT296</f>
        <v>0</v>
      </c>
      <c r="F296" s="40" t="str">
        <f>IF(AND(E296&lt;0.005,E295&gt;=0.005),A296,"")</f>
        <v/>
      </c>
      <c r="G296" s="41">
        <f>J295*(1+H$4/12)</f>
        <v>0</v>
      </c>
      <c r="H296" s="41">
        <f>MAX(0,G296-I$4)</f>
        <v>0</v>
      </c>
      <c r="I296" s="41">
        <f>H296</f>
        <v>0</v>
      </c>
      <c r="J296" s="41">
        <f>MAX(0,MIN(H296,I296-$C296))</f>
        <v>0</v>
      </c>
      <c r="K296" s="41">
        <f>N295*(1+L$4/12)</f>
        <v>0</v>
      </c>
      <c r="L296" s="41">
        <f>MAX(0,K296-M$4)</f>
        <v>0</v>
      </c>
      <c r="M296" s="41">
        <f>I296+L296</f>
        <v>0</v>
      </c>
      <c r="N296" s="41">
        <f>MAX(0,MIN(L296,M296-$C296))</f>
        <v>0</v>
      </c>
      <c r="O296" s="41">
        <f>R295*(1+P$4/12)</f>
        <v>0</v>
      </c>
      <c r="P296" s="41">
        <f>MAX(0,O296-Q$4)</f>
        <v>0</v>
      </c>
      <c r="Q296" s="41">
        <f>M296+P296</f>
        <v>0</v>
      </c>
      <c r="R296" s="41">
        <f>MAX(0,MIN(P296,Q296-$C296))</f>
        <v>0</v>
      </c>
      <c r="S296" s="41">
        <f>V295*(1+T$4/12)</f>
        <v>0</v>
      </c>
      <c r="T296" s="41">
        <f>MAX(0,S296-U$4)</f>
        <v>0</v>
      </c>
      <c r="U296" s="41">
        <f>Q296+T296</f>
        <v>0</v>
      </c>
      <c r="V296" s="41">
        <f>MAX(0,MIN(T296,U296-$C296))</f>
        <v>0</v>
      </c>
      <c r="W296" s="41">
        <f>Z295*(1+X$4/12)</f>
        <v>0</v>
      </c>
      <c r="X296" s="41">
        <f>MAX(0,W296-Y$4)</f>
        <v>0</v>
      </c>
      <c r="Y296" s="41">
        <f>U296+X296</f>
        <v>0</v>
      </c>
      <c r="Z296" s="41">
        <f>MAX(0,MIN(X296,Y296-$C296))</f>
        <v>0</v>
      </c>
      <c r="AA296" s="41">
        <f>AD295*(1+AB$4/12)</f>
        <v>0</v>
      </c>
      <c r="AB296" s="41">
        <f>MAX(0,AA296-AC$4)</f>
        <v>0</v>
      </c>
      <c r="AC296" s="41">
        <f>Y296+AB296</f>
        <v>0</v>
      </c>
      <c r="AD296" s="41">
        <f>MAX(0,MIN(AB296,AC296-$C296))</f>
        <v>0</v>
      </c>
      <c r="AE296" s="41">
        <f>AH295*(1+AF$4/12)</f>
        <v>0</v>
      </c>
      <c r="AF296" s="41">
        <f>MAX(0,AE296-AG$4)</f>
        <v>0</v>
      </c>
      <c r="AG296" s="41">
        <f>AC296+AF296</f>
        <v>0</v>
      </c>
      <c r="AH296" s="41">
        <f>MAX(0,MIN(AF296,AG296-$C296))</f>
        <v>0</v>
      </c>
      <c r="AI296" s="41">
        <f>AL295*(1+AJ$4/12)</f>
        <v>0</v>
      </c>
      <c r="AJ296" s="41">
        <f>MAX(0,AI296-AK$4)</f>
        <v>0</v>
      </c>
      <c r="AK296" s="41">
        <f>AG296+AJ296</f>
        <v>0</v>
      </c>
      <c r="AL296" s="41">
        <f>MAX(0,MIN(AJ296,AK296-$C296))</f>
        <v>0</v>
      </c>
      <c r="AM296" s="41">
        <f>AP295*(1+AN$4/12)</f>
        <v>0</v>
      </c>
      <c r="AN296" s="41">
        <f>MAX(0,AM296-AO$4)</f>
        <v>0</v>
      </c>
      <c r="AO296" s="41">
        <f>AK296+AN296</f>
        <v>0</v>
      </c>
      <c r="AP296" s="41">
        <f>MAX(0,MIN(AN296,AO296-$C296))</f>
        <v>0</v>
      </c>
      <c r="AQ296" s="41">
        <f>AT295*(1+AR$4/12)</f>
        <v>0</v>
      </c>
      <c r="AR296" s="41">
        <f>MAX(0,AQ296-AS$4)</f>
        <v>0</v>
      </c>
      <c r="AS296" s="41">
        <f>AO296+AR296</f>
        <v>0</v>
      </c>
      <c r="AT296" s="41">
        <f>MAX(0,MIN(AR296,AS296-$C296))</f>
        <v>0</v>
      </c>
    </row>
    <row r="297">
      <c r="A297" s="40" t="n">
        <v>291</v>
      </c>
      <c r="B297" s="40" t="str">
        <f>CHOOSE(MONTH(EDATE('4 Дългове'!$D$20,A297-1)),"януари","февруари","март","април","май","юни","юли","август","септември","октомври","ноември","декември")&amp;" "&amp;YEAR(EDATE('4 Дългове'!$D$20,A297-1))&amp;" г."</f>
        <v>януари 2051 г.</v>
      </c>
      <c r="C297" s="41">
        <f>$C$4-(G297+K297+O297+S297+W297+AA297+AE297+AI297+AM297+AQ297)+(H297+L297+P297+T297+X297+AB297+AF297+AJ297+AN297+AR297)</f>
        <v>470</v>
      </c>
      <c r="D297" s="41">
        <f>(G297+K297+O297+S297+W297+AA297+AE297+AI297+AM297+AQ297)-(J296+N296+R296+V296+Z296+AD296+AH296+AL296+AP296+AT296)</f>
        <v>0</v>
      </c>
      <c r="E297" s="41">
        <f>J297+N297+R297+V297+Z297+AD297+AH297+AL297+AP297+AT297</f>
        <v>0</v>
      </c>
      <c r="F297" s="40" t="str">
        <f>IF(AND(E297&lt;0.005,E296&gt;=0.005),A297,"")</f>
        <v/>
      </c>
      <c r="G297" s="41">
        <f>J296*(1+H$4/12)</f>
        <v>0</v>
      </c>
      <c r="H297" s="41">
        <f>MAX(0,G297-I$4)</f>
        <v>0</v>
      </c>
      <c r="I297" s="41">
        <f>H297</f>
        <v>0</v>
      </c>
      <c r="J297" s="41">
        <f>MAX(0,MIN(H297,I297-$C297))</f>
        <v>0</v>
      </c>
      <c r="K297" s="41">
        <f>N296*(1+L$4/12)</f>
        <v>0</v>
      </c>
      <c r="L297" s="41">
        <f>MAX(0,K297-M$4)</f>
        <v>0</v>
      </c>
      <c r="M297" s="41">
        <f>I297+L297</f>
        <v>0</v>
      </c>
      <c r="N297" s="41">
        <f>MAX(0,MIN(L297,M297-$C297))</f>
        <v>0</v>
      </c>
      <c r="O297" s="41">
        <f>R296*(1+P$4/12)</f>
        <v>0</v>
      </c>
      <c r="P297" s="41">
        <f>MAX(0,O297-Q$4)</f>
        <v>0</v>
      </c>
      <c r="Q297" s="41">
        <f>M297+P297</f>
        <v>0</v>
      </c>
      <c r="R297" s="41">
        <f>MAX(0,MIN(P297,Q297-$C297))</f>
        <v>0</v>
      </c>
      <c r="S297" s="41">
        <f>V296*(1+T$4/12)</f>
        <v>0</v>
      </c>
      <c r="T297" s="41">
        <f>MAX(0,S297-U$4)</f>
        <v>0</v>
      </c>
      <c r="U297" s="41">
        <f>Q297+T297</f>
        <v>0</v>
      </c>
      <c r="V297" s="41">
        <f>MAX(0,MIN(T297,U297-$C297))</f>
        <v>0</v>
      </c>
      <c r="W297" s="41">
        <f>Z296*(1+X$4/12)</f>
        <v>0</v>
      </c>
      <c r="X297" s="41">
        <f>MAX(0,W297-Y$4)</f>
        <v>0</v>
      </c>
      <c r="Y297" s="41">
        <f>U297+X297</f>
        <v>0</v>
      </c>
      <c r="Z297" s="41">
        <f>MAX(0,MIN(X297,Y297-$C297))</f>
        <v>0</v>
      </c>
      <c r="AA297" s="41">
        <f>AD296*(1+AB$4/12)</f>
        <v>0</v>
      </c>
      <c r="AB297" s="41">
        <f>MAX(0,AA297-AC$4)</f>
        <v>0</v>
      </c>
      <c r="AC297" s="41">
        <f>Y297+AB297</f>
        <v>0</v>
      </c>
      <c r="AD297" s="41">
        <f>MAX(0,MIN(AB297,AC297-$C297))</f>
        <v>0</v>
      </c>
      <c r="AE297" s="41">
        <f>AH296*(1+AF$4/12)</f>
        <v>0</v>
      </c>
      <c r="AF297" s="41">
        <f>MAX(0,AE297-AG$4)</f>
        <v>0</v>
      </c>
      <c r="AG297" s="41">
        <f>AC297+AF297</f>
        <v>0</v>
      </c>
      <c r="AH297" s="41">
        <f>MAX(0,MIN(AF297,AG297-$C297))</f>
        <v>0</v>
      </c>
      <c r="AI297" s="41">
        <f>AL296*(1+AJ$4/12)</f>
        <v>0</v>
      </c>
      <c r="AJ297" s="41">
        <f>MAX(0,AI297-AK$4)</f>
        <v>0</v>
      </c>
      <c r="AK297" s="41">
        <f>AG297+AJ297</f>
        <v>0</v>
      </c>
      <c r="AL297" s="41">
        <f>MAX(0,MIN(AJ297,AK297-$C297))</f>
        <v>0</v>
      </c>
      <c r="AM297" s="41">
        <f>AP296*(1+AN$4/12)</f>
        <v>0</v>
      </c>
      <c r="AN297" s="41">
        <f>MAX(0,AM297-AO$4)</f>
        <v>0</v>
      </c>
      <c r="AO297" s="41">
        <f>AK297+AN297</f>
        <v>0</v>
      </c>
      <c r="AP297" s="41">
        <f>MAX(0,MIN(AN297,AO297-$C297))</f>
        <v>0</v>
      </c>
      <c r="AQ297" s="41">
        <f>AT296*(1+AR$4/12)</f>
        <v>0</v>
      </c>
      <c r="AR297" s="41">
        <f>MAX(0,AQ297-AS$4)</f>
        <v>0</v>
      </c>
      <c r="AS297" s="41">
        <f>AO297+AR297</f>
        <v>0</v>
      </c>
      <c r="AT297" s="41">
        <f>MAX(0,MIN(AR297,AS297-$C297))</f>
        <v>0</v>
      </c>
    </row>
    <row r="298">
      <c r="A298" s="40" t="n">
        <v>292</v>
      </c>
      <c r="B298" s="40" t="str">
        <f>CHOOSE(MONTH(EDATE('4 Дългове'!$D$20,A298-1)),"януари","февруари","март","април","май","юни","юли","август","септември","октомври","ноември","декември")&amp;" "&amp;YEAR(EDATE('4 Дългове'!$D$20,A298-1))&amp;" г."</f>
        <v>февруари 2051 г.</v>
      </c>
      <c r="C298" s="41">
        <f>$C$4-(G298+K298+O298+S298+W298+AA298+AE298+AI298+AM298+AQ298)+(H298+L298+P298+T298+X298+AB298+AF298+AJ298+AN298+AR298)</f>
        <v>470</v>
      </c>
      <c r="D298" s="41">
        <f>(G298+K298+O298+S298+W298+AA298+AE298+AI298+AM298+AQ298)-(J297+N297+R297+V297+Z297+AD297+AH297+AL297+AP297+AT297)</f>
        <v>0</v>
      </c>
      <c r="E298" s="41">
        <f>J298+N298+R298+V298+Z298+AD298+AH298+AL298+AP298+AT298</f>
        <v>0</v>
      </c>
      <c r="F298" s="40" t="str">
        <f>IF(AND(E298&lt;0.005,E297&gt;=0.005),A298,"")</f>
        <v/>
      </c>
      <c r="G298" s="41">
        <f>J297*(1+H$4/12)</f>
        <v>0</v>
      </c>
      <c r="H298" s="41">
        <f>MAX(0,G298-I$4)</f>
        <v>0</v>
      </c>
      <c r="I298" s="41">
        <f>H298</f>
        <v>0</v>
      </c>
      <c r="J298" s="41">
        <f>MAX(0,MIN(H298,I298-$C298))</f>
        <v>0</v>
      </c>
      <c r="K298" s="41">
        <f>N297*(1+L$4/12)</f>
        <v>0</v>
      </c>
      <c r="L298" s="41">
        <f>MAX(0,K298-M$4)</f>
        <v>0</v>
      </c>
      <c r="M298" s="41">
        <f>I298+L298</f>
        <v>0</v>
      </c>
      <c r="N298" s="41">
        <f>MAX(0,MIN(L298,M298-$C298))</f>
        <v>0</v>
      </c>
      <c r="O298" s="41">
        <f>R297*(1+P$4/12)</f>
        <v>0</v>
      </c>
      <c r="P298" s="41">
        <f>MAX(0,O298-Q$4)</f>
        <v>0</v>
      </c>
      <c r="Q298" s="41">
        <f>M298+P298</f>
        <v>0</v>
      </c>
      <c r="R298" s="41">
        <f>MAX(0,MIN(P298,Q298-$C298))</f>
        <v>0</v>
      </c>
      <c r="S298" s="41">
        <f>V297*(1+T$4/12)</f>
        <v>0</v>
      </c>
      <c r="T298" s="41">
        <f>MAX(0,S298-U$4)</f>
        <v>0</v>
      </c>
      <c r="U298" s="41">
        <f>Q298+T298</f>
        <v>0</v>
      </c>
      <c r="V298" s="41">
        <f>MAX(0,MIN(T298,U298-$C298))</f>
        <v>0</v>
      </c>
      <c r="W298" s="41">
        <f>Z297*(1+X$4/12)</f>
        <v>0</v>
      </c>
      <c r="X298" s="41">
        <f>MAX(0,W298-Y$4)</f>
        <v>0</v>
      </c>
      <c r="Y298" s="41">
        <f>U298+X298</f>
        <v>0</v>
      </c>
      <c r="Z298" s="41">
        <f>MAX(0,MIN(X298,Y298-$C298))</f>
        <v>0</v>
      </c>
      <c r="AA298" s="41">
        <f>AD297*(1+AB$4/12)</f>
        <v>0</v>
      </c>
      <c r="AB298" s="41">
        <f>MAX(0,AA298-AC$4)</f>
        <v>0</v>
      </c>
      <c r="AC298" s="41">
        <f>Y298+AB298</f>
        <v>0</v>
      </c>
      <c r="AD298" s="41">
        <f>MAX(0,MIN(AB298,AC298-$C298))</f>
        <v>0</v>
      </c>
      <c r="AE298" s="41">
        <f>AH297*(1+AF$4/12)</f>
        <v>0</v>
      </c>
      <c r="AF298" s="41">
        <f>MAX(0,AE298-AG$4)</f>
        <v>0</v>
      </c>
      <c r="AG298" s="41">
        <f>AC298+AF298</f>
        <v>0</v>
      </c>
      <c r="AH298" s="41">
        <f>MAX(0,MIN(AF298,AG298-$C298))</f>
        <v>0</v>
      </c>
      <c r="AI298" s="41">
        <f>AL297*(1+AJ$4/12)</f>
        <v>0</v>
      </c>
      <c r="AJ298" s="41">
        <f>MAX(0,AI298-AK$4)</f>
        <v>0</v>
      </c>
      <c r="AK298" s="41">
        <f>AG298+AJ298</f>
        <v>0</v>
      </c>
      <c r="AL298" s="41">
        <f>MAX(0,MIN(AJ298,AK298-$C298))</f>
        <v>0</v>
      </c>
      <c r="AM298" s="41">
        <f>AP297*(1+AN$4/12)</f>
        <v>0</v>
      </c>
      <c r="AN298" s="41">
        <f>MAX(0,AM298-AO$4)</f>
        <v>0</v>
      </c>
      <c r="AO298" s="41">
        <f>AK298+AN298</f>
        <v>0</v>
      </c>
      <c r="AP298" s="41">
        <f>MAX(0,MIN(AN298,AO298-$C298))</f>
        <v>0</v>
      </c>
      <c r="AQ298" s="41">
        <f>AT297*(1+AR$4/12)</f>
        <v>0</v>
      </c>
      <c r="AR298" s="41">
        <f>MAX(0,AQ298-AS$4)</f>
        <v>0</v>
      </c>
      <c r="AS298" s="41">
        <f>AO298+AR298</f>
        <v>0</v>
      </c>
      <c r="AT298" s="41">
        <f>MAX(0,MIN(AR298,AS298-$C298))</f>
        <v>0</v>
      </c>
    </row>
    <row r="299">
      <c r="A299" s="40" t="n">
        <v>293</v>
      </c>
      <c r="B299" s="40" t="str">
        <f>CHOOSE(MONTH(EDATE('4 Дългове'!$D$20,A299-1)),"януари","февруари","март","април","май","юни","юли","август","септември","октомври","ноември","декември")&amp;" "&amp;YEAR(EDATE('4 Дългове'!$D$20,A299-1))&amp;" г."</f>
        <v>март 2051 г.</v>
      </c>
      <c r="C299" s="41">
        <f>$C$4-(G299+K299+O299+S299+W299+AA299+AE299+AI299+AM299+AQ299)+(H299+L299+P299+T299+X299+AB299+AF299+AJ299+AN299+AR299)</f>
        <v>470</v>
      </c>
      <c r="D299" s="41">
        <f>(G299+K299+O299+S299+W299+AA299+AE299+AI299+AM299+AQ299)-(J298+N298+R298+V298+Z298+AD298+AH298+AL298+AP298+AT298)</f>
        <v>0</v>
      </c>
      <c r="E299" s="41">
        <f>J299+N299+R299+V299+Z299+AD299+AH299+AL299+AP299+AT299</f>
        <v>0</v>
      </c>
      <c r="F299" s="40" t="str">
        <f>IF(AND(E299&lt;0.005,E298&gt;=0.005),A299,"")</f>
        <v/>
      </c>
      <c r="G299" s="41">
        <f>J298*(1+H$4/12)</f>
        <v>0</v>
      </c>
      <c r="H299" s="41">
        <f>MAX(0,G299-I$4)</f>
        <v>0</v>
      </c>
      <c r="I299" s="41">
        <f>H299</f>
        <v>0</v>
      </c>
      <c r="J299" s="41">
        <f>MAX(0,MIN(H299,I299-$C299))</f>
        <v>0</v>
      </c>
      <c r="K299" s="41">
        <f>N298*(1+L$4/12)</f>
        <v>0</v>
      </c>
      <c r="L299" s="41">
        <f>MAX(0,K299-M$4)</f>
        <v>0</v>
      </c>
      <c r="M299" s="41">
        <f>I299+L299</f>
        <v>0</v>
      </c>
      <c r="N299" s="41">
        <f>MAX(0,MIN(L299,M299-$C299))</f>
        <v>0</v>
      </c>
      <c r="O299" s="41">
        <f>R298*(1+P$4/12)</f>
        <v>0</v>
      </c>
      <c r="P299" s="41">
        <f>MAX(0,O299-Q$4)</f>
        <v>0</v>
      </c>
      <c r="Q299" s="41">
        <f>M299+P299</f>
        <v>0</v>
      </c>
      <c r="R299" s="41">
        <f>MAX(0,MIN(P299,Q299-$C299))</f>
        <v>0</v>
      </c>
      <c r="S299" s="41">
        <f>V298*(1+T$4/12)</f>
        <v>0</v>
      </c>
      <c r="T299" s="41">
        <f>MAX(0,S299-U$4)</f>
        <v>0</v>
      </c>
      <c r="U299" s="41">
        <f>Q299+T299</f>
        <v>0</v>
      </c>
      <c r="V299" s="41">
        <f>MAX(0,MIN(T299,U299-$C299))</f>
        <v>0</v>
      </c>
      <c r="W299" s="41">
        <f>Z298*(1+X$4/12)</f>
        <v>0</v>
      </c>
      <c r="X299" s="41">
        <f>MAX(0,W299-Y$4)</f>
        <v>0</v>
      </c>
      <c r="Y299" s="41">
        <f>U299+X299</f>
        <v>0</v>
      </c>
      <c r="Z299" s="41">
        <f>MAX(0,MIN(X299,Y299-$C299))</f>
        <v>0</v>
      </c>
      <c r="AA299" s="41">
        <f>AD298*(1+AB$4/12)</f>
        <v>0</v>
      </c>
      <c r="AB299" s="41">
        <f>MAX(0,AA299-AC$4)</f>
        <v>0</v>
      </c>
      <c r="AC299" s="41">
        <f>Y299+AB299</f>
        <v>0</v>
      </c>
      <c r="AD299" s="41">
        <f>MAX(0,MIN(AB299,AC299-$C299))</f>
        <v>0</v>
      </c>
      <c r="AE299" s="41">
        <f>AH298*(1+AF$4/12)</f>
        <v>0</v>
      </c>
      <c r="AF299" s="41">
        <f>MAX(0,AE299-AG$4)</f>
        <v>0</v>
      </c>
      <c r="AG299" s="41">
        <f>AC299+AF299</f>
        <v>0</v>
      </c>
      <c r="AH299" s="41">
        <f>MAX(0,MIN(AF299,AG299-$C299))</f>
        <v>0</v>
      </c>
      <c r="AI299" s="41">
        <f>AL298*(1+AJ$4/12)</f>
        <v>0</v>
      </c>
      <c r="AJ299" s="41">
        <f>MAX(0,AI299-AK$4)</f>
        <v>0</v>
      </c>
      <c r="AK299" s="41">
        <f>AG299+AJ299</f>
        <v>0</v>
      </c>
      <c r="AL299" s="41">
        <f>MAX(0,MIN(AJ299,AK299-$C299))</f>
        <v>0</v>
      </c>
      <c r="AM299" s="41">
        <f>AP298*(1+AN$4/12)</f>
        <v>0</v>
      </c>
      <c r="AN299" s="41">
        <f>MAX(0,AM299-AO$4)</f>
        <v>0</v>
      </c>
      <c r="AO299" s="41">
        <f>AK299+AN299</f>
        <v>0</v>
      </c>
      <c r="AP299" s="41">
        <f>MAX(0,MIN(AN299,AO299-$C299))</f>
        <v>0</v>
      </c>
      <c r="AQ299" s="41">
        <f>AT298*(1+AR$4/12)</f>
        <v>0</v>
      </c>
      <c r="AR299" s="41">
        <f>MAX(0,AQ299-AS$4)</f>
        <v>0</v>
      </c>
      <c r="AS299" s="41">
        <f>AO299+AR299</f>
        <v>0</v>
      </c>
      <c r="AT299" s="41">
        <f>MAX(0,MIN(AR299,AS299-$C299))</f>
        <v>0</v>
      </c>
    </row>
    <row r="300">
      <c r="A300" s="40" t="n">
        <v>294</v>
      </c>
      <c r="B300" s="40" t="str">
        <f>CHOOSE(MONTH(EDATE('4 Дългове'!$D$20,A300-1)),"януари","февруари","март","април","май","юни","юли","август","септември","октомври","ноември","декември")&amp;" "&amp;YEAR(EDATE('4 Дългове'!$D$20,A300-1))&amp;" г."</f>
        <v>април 2051 г.</v>
      </c>
      <c r="C300" s="41">
        <f>$C$4-(G300+K300+O300+S300+W300+AA300+AE300+AI300+AM300+AQ300)+(H300+L300+P300+T300+X300+AB300+AF300+AJ300+AN300+AR300)</f>
        <v>470</v>
      </c>
      <c r="D300" s="41">
        <f>(G300+K300+O300+S300+W300+AA300+AE300+AI300+AM300+AQ300)-(J299+N299+R299+V299+Z299+AD299+AH299+AL299+AP299+AT299)</f>
        <v>0</v>
      </c>
      <c r="E300" s="41">
        <f>J300+N300+R300+V300+Z300+AD300+AH300+AL300+AP300+AT300</f>
        <v>0</v>
      </c>
      <c r="F300" s="40" t="str">
        <f>IF(AND(E300&lt;0.005,E299&gt;=0.005),A300,"")</f>
        <v/>
      </c>
      <c r="G300" s="41">
        <f>J299*(1+H$4/12)</f>
        <v>0</v>
      </c>
      <c r="H300" s="41">
        <f>MAX(0,G300-I$4)</f>
        <v>0</v>
      </c>
      <c r="I300" s="41">
        <f>H300</f>
        <v>0</v>
      </c>
      <c r="J300" s="41">
        <f>MAX(0,MIN(H300,I300-$C300))</f>
        <v>0</v>
      </c>
      <c r="K300" s="41">
        <f>N299*(1+L$4/12)</f>
        <v>0</v>
      </c>
      <c r="L300" s="41">
        <f>MAX(0,K300-M$4)</f>
        <v>0</v>
      </c>
      <c r="M300" s="41">
        <f>I300+L300</f>
        <v>0</v>
      </c>
      <c r="N300" s="41">
        <f>MAX(0,MIN(L300,M300-$C300))</f>
        <v>0</v>
      </c>
      <c r="O300" s="41">
        <f>R299*(1+P$4/12)</f>
        <v>0</v>
      </c>
      <c r="P300" s="41">
        <f>MAX(0,O300-Q$4)</f>
        <v>0</v>
      </c>
      <c r="Q300" s="41">
        <f>M300+P300</f>
        <v>0</v>
      </c>
      <c r="R300" s="41">
        <f>MAX(0,MIN(P300,Q300-$C300))</f>
        <v>0</v>
      </c>
      <c r="S300" s="41">
        <f>V299*(1+T$4/12)</f>
        <v>0</v>
      </c>
      <c r="T300" s="41">
        <f>MAX(0,S300-U$4)</f>
        <v>0</v>
      </c>
      <c r="U300" s="41">
        <f>Q300+T300</f>
        <v>0</v>
      </c>
      <c r="V300" s="41">
        <f>MAX(0,MIN(T300,U300-$C300))</f>
        <v>0</v>
      </c>
      <c r="W300" s="41">
        <f>Z299*(1+X$4/12)</f>
        <v>0</v>
      </c>
      <c r="X300" s="41">
        <f>MAX(0,W300-Y$4)</f>
        <v>0</v>
      </c>
      <c r="Y300" s="41">
        <f>U300+X300</f>
        <v>0</v>
      </c>
      <c r="Z300" s="41">
        <f>MAX(0,MIN(X300,Y300-$C300))</f>
        <v>0</v>
      </c>
      <c r="AA300" s="41">
        <f>AD299*(1+AB$4/12)</f>
        <v>0</v>
      </c>
      <c r="AB300" s="41">
        <f>MAX(0,AA300-AC$4)</f>
        <v>0</v>
      </c>
      <c r="AC300" s="41">
        <f>Y300+AB300</f>
        <v>0</v>
      </c>
      <c r="AD300" s="41">
        <f>MAX(0,MIN(AB300,AC300-$C300))</f>
        <v>0</v>
      </c>
      <c r="AE300" s="41">
        <f>AH299*(1+AF$4/12)</f>
        <v>0</v>
      </c>
      <c r="AF300" s="41">
        <f>MAX(0,AE300-AG$4)</f>
        <v>0</v>
      </c>
      <c r="AG300" s="41">
        <f>AC300+AF300</f>
        <v>0</v>
      </c>
      <c r="AH300" s="41">
        <f>MAX(0,MIN(AF300,AG300-$C300))</f>
        <v>0</v>
      </c>
      <c r="AI300" s="41">
        <f>AL299*(1+AJ$4/12)</f>
        <v>0</v>
      </c>
      <c r="AJ300" s="41">
        <f>MAX(0,AI300-AK$4)</f>
        <v>0</v>
      </c>
      <c r="AK300" s="41">
        <f>AG300+AJ300</f>
        <v>0</v>
      </c>
      <c r="AL300" s="41">
        <f>MAX(0,MIN(AJ300,AK300-$C300))</f>
        <v>0</v>
      </c>
      <c r="AM300" s="41">
        <f>AP299*(1+AN$4/12)</f>
        <v>0</v>
      </c>
      <c r="AN300" s="41">
        <f>MAX(0,AM300-AO$4)</f>
        <v>0</v>
      </c>
      <c r="AO300" s="41">
        <f>AK300+AN300</f>
        <v>0</v>
      </c>
      <c r="AP300" s="41">
        <f>MAX(0,MIN(AN300,AO300-$C300))</f>
        <v>0</v>
      </c>
      <c r="AQ300" s="41">
        <f>AT299*(1+AR$4/12)</f>
        <v>0</v>
      </c>
      <c r="AR300" s="41">
        <f>MAX(0,AQ300-AS$4)</f>
        <v>0</v>
      </c>
      <c r="AS300" s="41">
        <f>AO300+AR300</f>
        <v>0</v>
      </c>
      <c r="AT300" s="41">
        <f>MAX(0,MIN(AR300,AS300-$C300))</f>
        <v>0</v>
      </c>
    </row>
    <row r="301">
      <c r="A301" s="40" t="n">
        <v>295</v>
      </c>
      <c r="B301" s="40" t="str">
        <f>CHOOSE(MONTH(EDATE('4 Дългове'!$D$20,A301-1)),"януари","февруари","март","април","май","юни","юли","август","септември","октомври","ноември","декември")&amp;" "&amp;YEAR(EDATE('4 Дългове'!$D$20,A301-1))&amp;" г."</f>
        <v>май 2051 г.</v>
      </c>
      <c r="C301" s="41">
        <f>$C$4-(G301+K301+O301+S301+W301+AA301+AE301+AI301+AM301+AQ301)+(H301+L301+P301+T301+X301+AB301+AF301+AJ301+AN301+AR301)</f>
        <v>470</v>
      </c>
      <c r="D301" s="41">
        <f>(G301+K301+O301+S301+W301+AA301+AE301+AI301+AM301+AQ301)-(J300+N300+R300+V300+Z300+AD300+AH300+AL300+AP300+AT300)</f>
        <v>0</v>
      </c>
      <c r="E301" s="41">
        <f>J301+N301+R301+V301+Z301+AD301+AH301+AL301+AP301+AT301</f>
        <v>0</v>
      </c>
      <c r="F301" s="40" t="str">
        <f>IF(AND(E301&lt;0.005,E300&gt;=0.005),A301,"")</f>
        <v/>
      </c>
      <c r="G301" s="41">
        <f>J300*(1+H$4/12)</f>
        <v>0</v>
      </c>
      <c r="H301" s="41">
        <f>MAX(0,G301-I$4)</f>
        <v>0</v>
      </c>
      <c r="I301" s="41">
        <f>H301</f>
        <v>0</v>
      </c>
      <c r="J301" s="41">
        <f>MAX(0,MIN(H301,I301-$C301))</f>
        <v>0</v>
      </c>
      <c r="K301" s="41">
        <f>N300*(1+L$4/12)</f>
        <v>0</v>
      </c>
      <c r="L301" s="41">
        <f>MAX(0,K301-M$4)</f>
        <v>0</v>
      </c>
      <c r="M301" s="41">
        <f>I301+L301</f>
        <v>0</v>
      </c>
      <c r="N301" s="41">
        <f>MAX(0,MIN(L301,M301-$C301))</f>
        <v>0</v>
      </c>
      <c r="O301" s="41">
        <f>R300*(1+P$4/12)</f>
        <v>0</v>
      </c>
      <c r="P301" s="41">
        <f>MAX(0,O301-Q$4)</f>
        <v>0</v>
      </c>
      <c r="Q301" s="41">
        <f>M301+P301</f>
        <v>0</v>
      </c>
      <c r="R301" s="41">
        <f>MAX(0,MIN(P301,Q301-$C301))</f>
        <v>0</v>
      </c>
      <c r="S301" s="41">
        <f>V300*(1+T$4/12)</f>
        <v>0</v>
      </c>
      <c r="T301" s="41">
        <f>MAX(0,S301-U$4)</f>
        <v>0</v>
      </c>
      <c r="U301" s="41">
        <f>Q301+T301</f>
        <v>0</v>
      </c>
      <c r="V301" s="41">
        <f>MAX(0,MIN(T301,U301-$C301))</f>
        <v>0</v>
      </c>
      <c r="W301" s="41">
        <f>Z300*(1+X$4/12)</f>
        <v>0</v>
      </c>
      <c r="X301" s="41">
        <f>MAX(0,W301-Y$4)</f>
        <v>0</v>
      </c>
      <c r="Y301" s="41">
        <f>U301+X301</f>
        <v>0</v>
      </c>
      <c r="Z301" s="41">
        <f>MAX(0,MIN(X301,Y301-$C301))</f>
        <v>0</v>
      </c>
      <c r="AA301" s="41">
        <f>AD300*(1+AB$4/12)</f>
        <v>0</v>
      </c>
      <c r="AB301" s="41">
        <f>MAX(0,AA301-AC$4)</f>
        <v>0</v>
      </c>
      <c r="AC301" s="41">
        <f>Y301+AB301</f>
        <v>0</v>
      </c>
      <c r="AD301" s="41">
        <f>MAX(0,MIN(AB301,AC301-$C301))</f>
        <v>0</v>
      </c>
      <c r="AE301" s="41">
        <f>AH300*(1+AF$4/12)</f>
        <v>0</v>
      </c>
      <c r="AF301" s="41">
        <f>MAX(0,AE301-AG$4)</f>
        <v>0</v>
      </c>
      <c r="AG301" s="41">
        <f>AC301+AF301</f>
        <v>0</v>
      </c>
      <c r="AH301" s="41">
        <f>MAX(0,MIN(AF301,AG301-$C301))</f>
        <v>0</v>
      </c>
      <c r="AI301" s="41">
        <f>AL300*(1+AJ$4/12)</f>
        <v>0</v>
      </c>
      <c r="AJ301" s="41">
        <f>MAX(0,AI301-AK$4)</f>
        <v>0</v>
      </c>
      <c r="AK301" s="41">
        <f>AG301+AJ301</f>
        <v>0</v>
      </c>
      <c r="AL301" s="41">
        <f>MAX(0,MIN(AJ301,AK301-$C301))</f>
        <v>0</v>
      </c>
      <c r="AM301" s="41">
        <f>AP300*(1+AN$4/12)</f>
        <v>0</v>
      </c>
      <c r="AN301" s="41">
        <f>MAX(0,AM301-AO$4)</f>
        <v>0</v>
      </c>
      <c r="AO301" s="41">
        <f>AK301+AN301</f>
        <v>0</v>
      </c>
      <c r="AP301" s="41">
        <f>MAX(0,MIN(AN301,AO301-$C301))</f>
        <v>0</v>
      </c>
      <c r="AQ301" s="41">
        <f>AT300*(1+AR$4/12)</f>
        <v>0</v>
      </c>
      <c r="AR301" s="41">
        <f>MAX(0,AQ301-AS$4)</f>
        <v>0</v>
      </c>
      <c r="AS301" s="41">
        <f>AO301+AR301</f>
        <v>0</v>
      </c>
      <c r="AT301" s="41">
        <f>MAX(0,MIN(AR301,AS301-$C301))</f>
        <v>0</v>
      </c>
    </row>
    <row r="302">
      <c r="A302" s="40" t="n">
        <v>296</v>
      </c>
      <c r="B302" s="40" t="str">
        <f>CHOOSE(MONTH(EDATE('4 Дългове'!$D$20,A302-1)),"януари","февруари","март","април","май","юни","юли","август","септември","октомври","ноември","декември")&amp;" "&amp;YEAR(EDATE('4 Дългове'!$D$20,A302-1))&amp;" г."</f>
        <v>юни 2051 г.</v>
      </c>
      <c r="C302" s="41">
        <f>$C$4-(G302+K302+O302+S302+W302+AA302+AE302+AI302+AM302+AQ302)+(H302+L302+P302+T302+X302+AB302+AF302+AJ302+AN302+AR302)</f>
        <v>470</v>
      </c>
      <c r="D302" s="41">
        <f>(G302+K302+O302+S302+W302+AA302+AE302+AI302+AM302+AQ302)-(J301+N301+R301+V301+Z301+AD301+AH301+AL301+AP301+AT301)</f>
        <v>0</v>
      </c>
      <c r="E302" s="41">
        <f>J302+N302+R302+V302+Z302+AD302+AH302+AL302+AP302+AT302</f>
        <v>0</v>
      </c>
      <c r="F302" s="40" t="str">
        <f>IF(AND(E302&lt;0.005,E301&gt;=0.005),A302,"")</f>
        <v/>
      </c>
      <c r="G302" s="41">
        <f>J301*(1+H$4/12)</f>
        <v>0</v>
      </c>
      <c r="H302" s="41">
        <f>MAX(0,G302-I$4)</f>
        <v>0</v>
      </c>
      <c r="I302" s="41">
        <f>H302</f>
        <v>0</v>
      </c>
      <c r="J302" s="41">
        <f>MAX(0,MIN(H302,I302-$C302))</f>
        <v>0</v>
      </c>
      <c r="K302" s="41">
        <f>N301*(1+L$4/12)</f>
        <v>0</v>
      </c>
      <c r="L302" s="41">
        <f>MAX(0,K302-M$4)</f>
        <v>0</v>
      </c>
      <c r="M302" s="41">
        <f>I302+L302</f>
        <v>0</v>
      </c>
      <c r="N302" s="41">
        <f>MAX(0,MIN(L302,M302-$C302))</f>
        <v>0</v>
      </c>
      <c r="O302" s="41">
        <f>R301*(1+P$4/12)</f>
        <v>0</v>
      </c>
      <c r="P302" s="41">
        <f>MAX(0,O302-Q$4)</f>
        <v>0</v>
      </c>
      <c r="Q302" s="41">
        <f>M302+P302</f>
        <v>0</v>
      </c>
      <c r="R302" s="41">
        <f>MAX(0,MIN(P302,Q302-$C302))</f>
        <v>0</v>
      </c>
      <c r="S302" s="41">
        <f>V301*(1+T$4/12)</f>
        <v>0</v>
      </c>
      <c r="T302" s="41">
        <f>MAX(0,S302-U$4)</f>
        <v>0</v>
      </c>
      <c r="U302" s="41">
        <f>Q302+T302</f>
        <v>0</v>
      </c>
      <c r="V302" s="41">
        <f>MAX(0,MIN(T302,U302-$C302))</f>
        <v>0</v>
      </c>
      <c r="W302" s="41">
        <f>Z301*(1+X$4/12)</f>
        <v>0</v>
      </c>
      <c r="X302" s="41">
        <f>MAX(0,W302-Y$4)</f>
        <v>0</v>
      </c>
      <c r="Y302" s="41">
        <f>U302+X302</f>
        <v>0</v>
      </c>
      <c r="Z302" s="41">
        <f>MAX(0,MIN(X302,Y302-$C302))</f>
        <v>0</v>
      </c>
      <c r="AA302" s="41">
        <f>AD301*(1+AB$4/12)</f>
        <v>0</v>
      </c>
      <c r="AB302" s="41">
        <f>MAX(0,AA302-AC$4)</f>
        <v>0</v>
      </c>
      <c r="AC302" s="41">
        <f>Y302+AB302</f>
        <v>0</v>
      </c>
      <c r="AD302" s="41">
        <f>MAX(0,MIN(AB302,AC302-$C302))</f>
        <v>0</v>
      </c>
      <c r="AE302" s="41">
        <f>AH301*(1+AF$4/12)</f>
        <v>0</v>
      </c>
      <c r="AF302" s="41">
        <f>MAX(0,AE302-AG$4)</f>
        <v>0</v>
      </c>
      <c r="AG302" s="41">
        <f>AC302+AF302</f>
        <v>0</v>
      </c>
      <c r="AH302" s="41">
        <f>MAX(0,MIN(AF302,AG302-$C302))</f>
        <v>0</v>
      </c>
      <c r="AI302" s="41">
        <f>AL301*(1+AJ$4/12)</f>
        <v>0</v>
      </c>
      <c r="AJ302" s="41">
        <f>MAX(0,AI302-AK$4)</f>
        <v>0</v>
      </c>
      <c r="AK302" s="41">
        <f>AG302+AJ302</f>
        <v>0</v>
      </c>
      <c r="AL302" s="41">
        <f>MAX(0,MIN(AJ302,AK302-$C302))</f>
        <v>0</v>
      </c>
      <c r="AM302" s="41">
        <f>AP301*(1+AN$4/12)</f>
        <v>0</v>
      </c>
      <c r="AN302" s="41">
        <f>MAX(0,AM302-AO$4)</f>
        <v>0</v>
      </c>
      <c r="AO302" s="41">
        <f>AK302+AN302</f>
        <v>0</v>
      </c>
      <c r="AP302" s="41">
        <f>MAX(0,MIN(AN302,AO302-$C302))</f>
        <v>0</v>
      </c>
      <c r="AQ302" s="41">
        <f>AT301*(1+AR$4/12)</f>
        <v>0</v>
      </c>
      <c r="AR302" s="41">
        <f>MAX(0,AQ302-AS$4)</f>
        <v>0</v>
      </c>
      <c r="AS302" s="41">
        <f>AO302+AR302</f>
        <v>0</v>
      </c>
      <c r="AT302" s="41">
        <f>MAX(0,MIN(AR302,AS302-$C302))</f>
        <v>0</v>
      </c>
    </row>
    <row r="303">
      <c r="A303" s="40" t="n">
        <v>297</v>
      </c>
      <c r="B303" s="40" t="str">
        <f>CHOOSE(MONTH(EDATE('4 Дългове'!$D$20,A303-1)),"януари","февруари","март","април","май","юни","юли","август","септември","октомври","ноември","декември")&amp;" "&amp;YEAR(EDATE('4 Дългове'!$D$20,A303-1))&amp;" г."</f>
        <v>юли 2051 г.</v>
      </c>
      <c r="C303" s="41">
        <f>$C$4-(G303+K303+O303+S303+W303+AA303+AE303+AI303+AM303+AQ303)+(H303+L303+P303+T303+X303+AB303+AF303+AJ303+AN303+AR303)</f>
        <v>470</v>
      </c>
      <c r="D303" s="41">
        <f>(G303+K303+O303+S303+W303+AA303+AE303+AI303+AM303+AQ303)-(J302+N302+R302+V302+Z302+AD302+AH302+AL302+AP302+AT302)</f>
        <v>0</v>
      </c>
      <c r="E303" s="41">
        <f>J303+N303+R303+V303+Z303+AD303+AH303+AL303+AP303+AT303</f>
        <v>0</v>
      </c>
      <c r="F303" s="40" t="str">
        <f>IF(AND(E303&lt;0.005,E302&gt;=0.005),A303,"")</f>
        <v/>
      </c>
      <c r="G303" s="41">
        <f>J302*(1+H$4/12)</f>
        <v>0</v>
      </c>
      <c r="H303" s="41">
        <f>MAX(0,G303-I$4)</f>
        <v>0</v>
      </c>
      <c r="I303" s="41">
        <f>H303</f>
        <v>0</v>
      </c>
      <c r="J303" s="41">
        <f>MAX(0,MIN(H303,I303-$C303))</f>
        <v>0</v>
      </c>
      <c r="K303" s="41">
        <f>N302*(1+L$4/12)</f>
        <v>0</v>
      </c>
      <c r="L303" s="41">
        <f>MAX(0,K303-M$4)</f>
        <v>0</v>
      </c>
      <c r="M303" s="41">
        <f>I303+L303</f>
        <v>0</v>
      </c>
      <c r="N303" s="41">
        <f>MAX(0,MIN(L303,M303-$C303))</f>
        <v>0</v>
      </c>
      <c r="O303" s="41">
        <f>R302*(1+P$4/12)</f>
        <v>0</v>
      </c>
      <c r="P303" s="41">
        <f>MAX(0,O303-Q$4)</f>
        <v>0</v>
      </c>
      <c r="Q303" s="41">
        <f>M303+P303</f>
        <v>0</v>
      </c>
      <c r="R303" s="41">
        <f>MAX(0,MIN(P303,Q303-$C303))</f>
        <v>0</v>
      </c>
      <c r="S303" s="41">
        <f>V302*(1+T$4/12)</f>
        <v>0</v>
      </c>
      <c r="T303" s="41">
        <f>MAX(0,S303-U$4)</f>
        <v>0</v>
      </c>
      <c r="U303" s="41">
        <f>Q303+T303</f>
        <v>0</v>
      </c>
      <c r="V303" s="41">
        <f>MAX(0,MIN(T303,U303-$C303))</f>
        <v>0</v>
      </c>
      <c r="W303" s="41">
        <f>Z302*(1+X$4/12)</f>
        <v>0</v>
      </c>
      <c r="X303" s="41">
        <f>MAX(0,W303-Y$4)</f>
        <v>0</v>
      </c>
      <c r="Y303" s="41">
        <f>U303+X303</f>
        <v>0</v>
      </c>
      <c r="Z303" s="41">
        <f>MAX(0,MIN(X303,Y303-$C303))</f>
        <v>0</v>
      </c>
      <c r="AA303" s="41">
        <f>AD302*(1+AB$4/12)</f>
        <v>0</v>
      </c>
      <c r="AB303" s="41">
        <f>MAX(0,AA303-AC$4)</f>
        <v>0</v>
      </c>
      <c r="AC303" s="41">
        <f>Y303+AB303</f>
        <v>0</v>
      </c>
      <c r="AD303" s="41">
        <f>MAX(0,MIN(AB303,AC303-$C303))</f>
        <v>0</v>
      </c>
      <c r="AE303" s="41">
        <f>AH302*(1+AF$4/12)</f>
        <v>0</v>
      </c>
      <c r="AF303" s="41">
        <f>MAX(0,AE303-AG$4)</f>
        <v>0</v>
      </c>
      <c r="AG303" s="41">
        <f>AC303+AF303</f>
        <v>0</v>
      </c>
      <c r="AH303" s="41">
        <f>MAX(0,MIN(AF303,AG303-$C303))</f>
        <v>0</v>
      </c>
      <c r="AI303" s="41">
        <f>AL302*(1+AJ$4/12)</f>
        <v>0</v>
      </c>
      <c r="AJ303" s="41">
        <f>MAX(0,AI303-AK$4)</f>
        <v>0</v>
      </c>
      <c r="AK303" s="41">
        <f>AG303+AJ303</f>
        <v>0</v>
      </c>
      <c r="AL303" s="41">
        <f>MAX(0,MIN(AJ303,AK303-$C303))</f>
        <v>0</v>
      </c>
      <c r="AM303" s="41">
        <f>AP302*(1+AN$4/12)</f>
        <v>0</v>
      </c>
      <c r="AN303" s="41">
        <f>MAX(0,AM303-AO$4)</f>
        <v>0</v>
      </c>
      <c r="AO303" s="41">
        <f>AK303+AN303</f>
        <v>0</v>
      </c>
      <c r="AP303" s="41">
        <f>MAX(0,MIN(AN303,AO303-$C303))</f>
        <v>0</v>
      </c>
      <c r="AQ303" s="41">
        <f>AT302*(1+AR$4/12)</f>
        <v>0</v>
      </c>
      <c r="AR303" s="41">
        <f>MAX(0,AQ303-AS$4)</f>
        <v>0</v>
      </c>
      <c r="AS303" s="41">
        <f>AO303+AR303</f>
        <v>0</v>
      </c>
      <c r="AT303" s="41">
        <f>MAX(0,MIN(AR303,AS303-$C303))</f>
        <v>0</v>
      </c>
    </row>
    <row r="304">
      <c r="A304" s="40" t="n">
        <v>298</v>
      </c>
      <c r="B304" s="40" t="str">
        <f>CHOOSE(MONTH(EDATE('4 Дългове'!$D$20,A304-1)),"януари","февруари","март","април","май","юни","юли","август","септември","октомври","ноември","декември")&amp;" "&amp;YEAR(EDATE('4 Дългове'!$D$20,A304-1))&amp;" г."</f>
        <v>август 2051 г.</v>
      </c>
      <c r="C304" s="41">
        <f>$C$4-(G304+K304+O304+S304+W304+AA304+AE304+AI304+AM304+AQ304)+(H304+L304+P304+T304+X304+AB304+AF304+AJ304+AN304+AR304)</f>
        <v>470</v>
      </c>
      <c r="D304" s="41">
        <f>(G304+K304+O304+S304+W304+AA304+AE304+AI304+AM304+AQ304)-(J303+N303+R303+V303+Z303+AD303+AH303+AL303+AP303+AT303)</f>
        <v>0</v>
      </c>
      <c r="E304" s="41">
        <f>J304+N304+R304+V304+Z304+AD304+AH304+AL304+AP304+AT304</f>
        <v>0</v>
      </c>
      <c r="F304" s="40" t="str">
        <f>IF(AND(E304&lt;0.005,E303&gt;=0.005),A304,"")</f>
        <v/>
      </c>
      <c r="G304" s="41">
        <f>J303*(1+H$4/12)</f>
        <v>0</v>
      </c>
      <c r="H304" s="41">
        <f>MAX(0,G304-I$4)</f>
        <v>0</v>
      </c>
      <c r="I304" s="41">
        <f>H304</f>
        <v>0</v>
      </c>
      <c r="J304" s="41">
        <f>MAX(0,MIN(H304,I304-$C304))</f>
        <v>0</v>
      </c>
      <c r="K304" s="41">
        <f>N303*(1+L$4/12)</f>
        <v>0</v>
      </c>
      <c r="L304" s="41">
        <f>MAX(0,K304-M$4)</f>
        <v>0</v>
      </c>
      <c r="M304" s="41">
        <f>I304+L304</f>
        <v>0</v>
      </c>
      <c r="N304" s="41">
        <f>MAX(0,MIN(L304,M304-$C304))</f>
        <v>0</v>
      </c>
      <c r="O304" s="41">
        <f>R303*(1+P$4/12)</f>
        <v>0</v>
      </c>
      <c r="P304" s="41">
        <f>MAX(0,O304-Q$4)</f>
        <v>0</v>
      </c>
      <c r="Q304" s="41">
        <f>M304+P304</f>
        <v>0</v>
      </c>
      <c r="R304" s="41">
        <f>MAX(0,MIN(P304,Q304-$C304))</f>
        <v>0</v>
      </c>
      <c r="S304" s="41">
        <f>V303*(1+T$4/12)</f>
        <v>0</v>
      </c>
      <c r="T304" s="41">
        <f>MAX(0,S304-U$4)</f>
        <v>0</v>
      </c>
      <c r="U304" s="41">
        <f>Q304+T304</f>
        <v>0</v>
      </c>
      <c r="V304" s="41">
        <f>MAX(0,MIN(T304,U304-$C304))</f>
        <v>0</v>
      </c>
      <c r="W304" s="41">
        <f>Z303*(1+X$4/12)</f>
        <v>0</v>
      </c>
      <c r="X304" s="41">
        <f>MAX(0,W304-Y$4)</f>
        <v>0</v>
      </c>
      <c r="Y304" s="41">
        <f>U304+X304</f>
        <v>0</v>
      </c>
      <c r="Z304" s="41">
        <f>MAX(0,MIN(X304,Y304-$C304))</f>
        <v>0</v>
      </c>
      <c r="AA304" s="41">
        <f>AD303*(1+AB$4/12)</f>
        <v>0</v>
      </c>
      <c r="AB304" s="41">
        <f>MAX(0,AA304-AC$4)</f>
        <v>0</v>
      </c>
      <c r="AC304" s="41">
        <f>Y304+AB304</f>
        <v>0</v>
      </c>
      <c r="AD304" s="41">
        <f>MAX(0,MIN(AB304,AC304-$C304))</f>
        <v>0</v>
      </c>
      <c r="AE304" s="41">
        <f>AH303*(1+AF$4/12)</f>
        <v>0</v>
      </c>
      <c r="AF304" s="41">
        <f>MAX(0,AE304-AG$4)</f>
        <v>0</v>
      </c>
      <c r="AG304" s="41">
        <f>AC304+AF304</f>
        <v>0</v>
      </c>
      <c r="AH304" s="41">
        <f>MAX(0,MIN(AF304,AG304-$C304))</f>
        <v>0</v>
      </c>
      <c r="AI304" s="41">
        <f>AL303*(1+AJ$4/12)</f>
        <v>0</v>
      </c>
      <c r="AJ304" s="41">
        <f>MAX(0,AI304-AK$4)</f>
        <v>0</v>
      </c>
      <c r="AK304" s="41">
        <f>AG304+AJ304</f>
        <v>0</v>
      </c>
      <c r="AL304" s="41">
        <f>MAX(0,MIN(AJ304,AK304-$C304))</f>
        <v>0</v>
      </c>
      <c r="AM304" s="41">
        <f>AP303*(1+AN$4/12)</f>
        <v>0</v>
      </c>
      <c r="AN304" s="41">
        <f>MAX(0,AM304-AO$4)</f>
        <v>0</v>
      </c>
      <c r="AO304" s="41">
        <f>AK304+AN304</f>
        <v>0</v>
      </c>
      <c r="AP304" s="41">
        <f>MAX(0,MIN(AN304,AO304-$C304))</f>
        <v>0</v>
      </c>
      <c r="AQ304" s="41">
        <f>AT303*(1+AR$4/12)</f>
        <v>0</v>
      </c>
      <c r="AR304" s="41">
        <f>MAX(0,AQ304-AS$4)</f>
        <v>0</v>
      </c>
      <c r="AS304" s="41">
        <f>AO304+AR304</f>
        <v>0</v>
      </c>
      <c r="AT304" s="41">
        <f>MAX(0,MIN(AR304,AS304-$C304))</f>
        <v>0</v>
      </c>
    </row>
    <row r="305">
      <c r="A305" s="40" t="n">
        <v>299</v>
      </c>
      <c r="B305" s="40" t="str">
        <f>CHOOSE(MONTH(EDATE('4 Дългове'!$D$20,A305-1)),"януари","февруари","март","април","май","юни","юли","август","септември","октомври","ноември","декември")&amp;" "&amp;YEAR(EDATE('4 Дългове'!$D$20,A305-1))&amp;" г."</f>
        <v>септември 2051 г.</v>
      </c>
      <c r="C305" s="41">
        <f>$C$4-(G305+K305+O305+S305+W305+AA305+AE305+AI305+AM305+AQ305)+(H305+L305+P305+T305+X305+AB305+AF305+AJ305+AN305+AR305)</f>
        <v>470</v>
      </c>
      <c r="D305" s="41">
        <f>(G305+K305+O305+S305+W305+AA305+AE305+AI305+AM305+AQ305)-(J304+N304+R304+V304+Z304+AD304+AH304+AL304+AP304+AT304)</f>
        <v>0</v>
      </c>
      <c r="E305" s="41">
        <f>J305+N305+R305+V305+Z305+AD305+AH305+AL305+AP305+AT305</f>
        <v>0</v>
      </c>
      <c r="F305" s="40" t="str">
        <f>IF(AND(E305&lt;0.005,E304&gt;=0.005),A305,"")</f>
        <v/>
      </c>
      <c r="G305" s="41">
        <f>J304*(1+H$4/12)</f>
        <v>0</v>
      </c>
      <c r="H305" s="41">
        <f>MAX(0,G305-I$4)</f>
        <v>0</v>
      </c>
      <c r="I305" s="41">
        <f>H305</f>
        <v>0</v>
      </c>
      <c r="J305" s="41">
        <f>MAX(0,MIN(H305,I305-$C305))</f>
        <v>0</v>
      </c>
      <c r="K305" s="41">
        <f>N304*(1+L$4/12)</f>
        <v>0</v>
      </c>
      <c r="L305" s="41">
        <f>MAX(0,K305-M$4)</f>
        <v>0</v>
      </c>
      <c r="M305" s="41">
        <f>I305+L305</f>
        <v>0</v>
      </c>
      <c r="N305" s="41">
        <f>MAX(0,MIN(L305,M305-$C305))</f>
        <v>0</v>
      </c>
      <c r="O305" s="41">
        <f>R304*(1+P$4/12)</f>
        <v>0</v>
      </c>
      <c r="P305" s="41">
        <f>MAX(0,O305-Q$4)</f>
        <v>0</v>
      </c>
      <c r="Q305" s="41">
        <f>M305+P305</f>
        <v>0</v>
      </c>
      <c r="R305" s="41">
        <f>MAX(0,MIN(P305,Q305-$C305))</f>
        <v>0</v>
      </c>
      <c r="S305" s="41">
        <f>V304*(1+T$4/12)</f>
        <v>0</v>
      </c>
      <c r="T305" s="41">
        <f>MAX(0,S305-U$4)</f>
        <v>0</v>
      </c>
      <c r="U305" s="41">
        <f>Q305+T305</f>
        <v>0</v>
      </c>
      <c r="V305" s="41">
        <f>MAX(0,MIN(T305,U305-$C305))</f>
        <v>0</v>
      </c>
      <c r="W305" s="41">
        <f>Z304*(1+X$4/12)</f>
        <v>0</v>
      </c>
      <c r="X305" s="41">
        <f>MAX(0,W305-Y$4)</f>
        <v>0</v>
      </c>
      <c r="Y305" s="41">
        <f>U305+X305</f>
        <v>0</v>
      </c>
      <c r="Z305" s="41">
        <f>MAX(0,MIN(X305,Y305-$C305))</f>
        <v>0</v>
      </c>
      <c r="AA305" s="41">
        <f>AD304*(1+AB$4/12)</f>
        <v>0</v>
      </c>
      <c r="AB305" s="41">
        <f>MAX(0,AA305-AC$4)</f>
        <v>0</v>
      </c>
      <c r="AC305" s="41">
        <f>Y305+AB305</f>
        <v>0</v>
      </c>
      <c r="AD305" s="41">
        <f>MAX(0,MIN(AB305,AC305-$C305))</f>
        <v>0</v>
      </c>
      <c r="AE305" s="41">
        <f>AH304*(1+AF$4/12)</f>
        <v>0</v>
      </c>
      <c r="AF305" s="41">
        <f>MAX(0,AE305-AG$4)</f>
        <v>0</v>
      </c>
      <c r="AG305" s="41">
        <f>AC305+AF305</f>
        <v>0</v>
      </c>
      <c r="AH305" s="41">
        <f>MAX(0,MIN(AF305,AG305-$C305))</f>
        <v>0</v>
      </c>
      <c r="AI305" s="41">
        <f>AL304*(1+AJ$4/12)</f>
        <v>0</v>
      </c>
      <c r="AJ305" s="41">
        <f>MAX(0,AI305-AK$4)</f>
        <v>0</v>
      </c>
      <c r="AK305" s="41">
        <f>AG305+AJ305</f>
        <v>0</v>
      </c>
      <c r="AL305" s="41">
        <f>MAX(0,MIN(AJ305,AK305-$C305))</f>
        <v>0</v>
      </c>
      <c r="AM305" s="41">
        <f>AP304*(1+AN$4/12)</f>
        <v>0</v>
      </c>
      <c r="AN305" s="41">
        <f>MAX(0,AM305-AO$4)</f>
        <v>0</v>
      </c>
      <c r="AO305" s="41">
        <f>AK305+AN305</f>
        <v>0</v>
      </c>
      <c r="AP305" s="41">
        <f>MAX(0,MIN(AN305,AO305-$C305))</f>
        <v>0</v>
      </c>
      <c r="AQ305" s="41">
        <f>AT304*(1+AR$4/12)</f>
        <v>0</v>
      </c>
      <c r="AR305" s="41">
        <f>MAX(0,AQ305-AS$4)</f>
        <v>0</v>
      </c>
      <c r="AS305" s="41">
        <f>AO305+AR305</f>
        <v>0</v>
      </c>
      <c r="AT305" s="41">
        <f>MAX(0,MIN(AR305,AS305-$C305))</f>
        <v>0</v>
      </c>
    </row>
    <row r="306">
      <c r="A306" s="40" t="n">
        <v>300</v>
      </c>
      <c r="B306" s="40" t="str">
        <f>CHOOSE(MONTH(EDATE('4 Дългове'!$D$20,A306-1)),"януари","февруари","март","април","май","юни","юли","август","септември","октомври","ноември","декември")&amp;" "&amp;YEAR(EDATE('4 Дългове'!$D$20,A306-1))&amp;" г."</f>
        <v>октомври 2051 г.</v>
      </c>
      <c r="C306" s="41">
        <f>$C$4-(G306+K306+O306+S306+W306+AA306+AE306+AI306+AM306+AQ306)+(H306+L306+P306+T306+X306+AB306+AF306+AJ306+AN306+AR306)</f>
        <v>470</v>
      </c>
      <c r="D306" s="41">
        <f>(G306+K306+O306+S306+W306+AA306+AE306+AI306+AM306+AQ306)-(J305+N305+R305+V305+Z305+AD305+AH305+AL305+AP305+AT305)</f>
        <v>0</v>
      </c>
      <c r="E306" s="41">
        <f>J306+N306+R306+V306+Z306+AD306+AH306+AL306+AP306+AT306</f>
        <v>0</v>
      </c>
      <c r="F306" s="40" t="str">
        <f>IF(AND(E306&lt;0.005,E305&gt;=0.005),A306,"")</f>
        <v/>
      </c>
      <c r="G306" s="41">
        <f>J305*(1+H$4/12)</f>
        <v>0</v>
      </c>
      <c r="H306" s="41">
        <f>MAX(0,G306-I$4)</f>
        <v>0</v>
      </c>
      <c r="I306" s="41">
        <f>H306</f>
        <v>0</v>
      </c>
      <c r="J306" s="41">
        <f>MAX(0,MIN(H306,I306-$C306))</f>
        <v>0</v>
      </c>
      <c r="K306" s="41">
        <f>N305*(1+L$4/12)</f>
        <v>0</v>
      </c>
      <c r="L306" s="41">
        <f>MAX(0,K306-M$4)</f>
        <v>0</v>
      </c>
      <c r="M306" s="41">
        <f>I306+L306</f>
        <v>0</v>
      </c>
      <c r="N306" s="41">
        <f>MAX(0,MIN(L306,M306-$C306))</f>
        <v>0</v>
      </c>
      <c r="O306" s="41">
        <f>R305*(1+P$4/12)</f>
        <v>0</v>
      </c>
      <c r="P306" s="41">
        <f>MAX(0,O306-Q$4)</f>
        <v>0</v>
      </c>
      <c r="Q306" s="41">
        <f>M306+P306</f>
        <v>0</v>
      </c>
      <c r="R306" s="41">
        <f>MAX(0,MIN(P306,Q306-$C306))</f>
        <v>0</v>
      </c>
      <c r="S306" s="41">
        <f>V305*(1+T$4/12)</f>
        <v>0</v>
      </c>
      <c r="T306" s="41">
        <f>MAX(0,S306-U$4)</f>
        <v>0</v>
      </c>
      <c r="U306" s="41">
        <f>Q306+T306</f>
        <v>0</v>
      </c>
      <c r="V306" s="41">
        <f>MAX(0,MIN(T306,U306-$C306))</f>
        <v>0</v>
      </c>
      <c r="W306" s="41">
        <f>Z305*(1+X$4/12)</f>
        <v>0</v>
      </c>
      <c r="X306" s="41">
        <f>MAX(0,W306-Y$4)</f>
        <v>0</v>
      </c>
      <c r="Y306" s="41">
        <f>U306+X306</f>
        <v>0</v>
      </c>
      <c r="Z306" s="41">
        <f>MAX(0,MIN(X306,Y306-$C306))</f>
        <v>0</v>
      </c>
      <c r="AA306" s="41">
        <f>AD305*(1+AB$4/12)</f>
        <v>0</v>
      </c>
      <c r="AB306" s="41">
        <f>MAX(0,AA306-AC$4)</f>
        <v>0</v>
      </c>
      <c r="AC306" s="41">
        <f>Y306+AB306</f>
        <v>0</v>
      </c>
      <c r="AD306" s="41">
        <f>MAX(0,MIN(AB306,AC306-$C306))</f>
        <v>0</v>
      </c>
      <c r="AE306" s="41">
        <f>AH305*(1+AF$4/12)</f>
        <v>0</v>
      </c>
      <c r="AF306" s="41">
        <f>MAX(0,AE306-AG$4)</f>
        <v>0</v>
      </c>
      <c r="AG306" s="41">
        <f>AC306+AF306</f>
        <v>0</v>
      </c>
      <c r="AH306" s="41">
        <f>MAX(0,MIN(AF306,AG306-$C306))</f>
        <v>0</v>
      </c>
      <c r="AI306" s="41">
        <f>AL305*(1+AJ$4/12)</f>
        <v>0</v>
      </c>
      <c r="AJ306" s="41">
        <f>MAX(0,AI306-AK$4)</f>
        <v>0</v>
      </c>
      <c r="AK306" s="41">
        <f>AG306+AJ306</f>
        <v>0</v>
      </c>
      <c r="AL306" s="41">
        <f>MAX(0,MIN(AJ306,AK306-$C306))</f>
        <v>0</v>
      </c>
      <c r="AM306" s="41">
        <f>AP305*(1+AN$4/12)</f>
        <v>0</v>
      </c>
      <c r="AN306" s="41">
        <f>MAX(0,AM306-AO$4)</f>
        <v>0</v>
      </c>
      <c r="AO306" s="41">
        <f>AK306+AN306</f>
        <v>0</v>
      </c>
      <c r="AP306" s="41">
        <f>MAX(0,MIN(AN306,AO306-$C306))</f>
        <v>0</v>
      </c>
      <c r="AQ306" s="41">
        <f>AT305*(1+AR$4/12)</f>
        <v>0</v>
      </c>
      <c r="AR306" s="41">
        <f>MAX(0,AQ306-AS$4)</f>
        <v>0</v>
      </c>
      <c r="AS306" s="41">
        <f>AO306+AR306</f>
        <v>0</v>
      </c>
      <c r="AT306" s="41">
        <f>MAX(0,MIN(AR306,AS306-$C306))</f>
        <v>0</v>
      </c>
    </row>
    <row r="307">
      <c r="A307" s="40" t="n">
        <v>301</v>
      </c>
      <c r="B307" s="40" t="str">
        <f>CHOOSE(MONTH(EDATE('4 Дългове'!$D$20,A307-1)),"януари","февруари","март","април","май","юни","юли","август","септември","октомври","ноември","декември")&amp;" "&amp;YEAR(EDATE('4 Дългове'!$D$20,A307-1))&amp;" г."</f>
        <v>ноември 2051 г.</v>
      </c>
      <c r="C307" s="41">
        <f>$C$4-(G307+K307+O307+S307+W307+AA307+AE307+AI307+AM307+AQ307)+(H307+L307+P307+T307+X307+AB307+AF307+AJ307+AN307+AR307)</f>
        <v>470</v>
      </c>
      <c r="D307" s="41">
        <f>(G307+K307+O307+S307+W307+AA307+AE307+AI307+AM307+AQ307)-(J306+N306+R306+V306+Z306+AD306+AH306+AL306+AP306+AT306)</f>
        <v>0</v>
      </c>
      <c r="E307" s="41">
        <f>J307+N307+R307+V307+Z307+AD307+AH307+AL307+AP307+AT307</f>
        <v>0</v>
      </c>
      <c r="F307" s="40" t="str">
        <f>IF(AND(E307&lt;0.005,E306&gt;=0.005),A307,"")</f>
        <v/>
      </c>
      <c r="G307" s="41">
        <f>J306*(1+H$4/12)</f>
        <v>0</v>
      </c>
      <c r="H307" s="41">
        <f>MAX(0,G307-I$4)</f>
        <v>0</v>
      </c>
      <c r="I307" s="41">
        <f>H307</f>
        <v>0</v>
      </c>
      <c r="J307" s="41">
        <f>MAX(0,MIN(H307,I307-$C307))</f>
        <v>0</v>
      </c>
      <c r="K307" s="41">
        <f>N306*(1+L$4/12)</f>
        <v>0</v>
      </c>
      <c r="L307" s="41">
        <f>MAX(0,K307-M$4)</f>
        <v>0</v>
      </c>
      <c r="M307" s="41">
        <f>I307+L307</f>
        <v>0</v>
      </c>
      <c r="N307" s="41">
        <f>MAX(0,MIN(L307,M307-$C307))</f>
        <v>0</v>
      </c>
      <c r="O307" s="41">
        <f>R306*(1+P$4/12)</f>
        <v>0</v>
      </c>
      <c r="P307" s="41">
        <f>MAX(0,O307-Q$4)</f>
        <v>0</v>
      </c>
      <c r="Q307" s="41">
        <f>M307+P307</f>
        <v>0</v>
      </c>
      <c r="R307" s="41">
        <f>MAX(0,MIN(P307,Q307-$C307))</f>
        <v>0</v>
      </c>
      <c r="S307" s="41">
        <f>V306*(1+T$4/12)</f>
        <v>0</v>
      </c>
      <c r="T307" s="41">
        <f>MAX(0,S307-U$4)</f>
        <v>0</v>
      </c>
      <c r="U307" s="41">
        <f>Q307+T307</f>
        <v>0</v>
      </c>
      <c r="V307" s="41">
        <f>MAX(0,MIN(T307,U307-$C307))</f>
        <v>0</v>
      </c>
      <c r="W307" s="41">
        <f>Z306*(1+X$4/12)</f>
        <v>0</v>
      </c>
      <c r="X307" s="41">
        <f>MAX(0,W307-Y$4)</f>
        <v>0</v>
      </c>
      <c r="Y307" s="41">
        <f>U307+X307</f>
        <v>0</v>
      </c>
      <c r="Z307" s="41">
        <f>MAX(0,MIN(X307,Y307-$C307))</f>
        <v>0</v>
      </c>
      <c r="AA307" s="41">
        <f>AD306*(1+AB$4/12)</f>
        <v>0</v>
      </c>
      <c r="AB307" s="41">
        <f>MAX(0,AA307-AC$4)</f>
        <v>0</v>
      </c>
      <c r="AC307" s="41">
        <f>Y307+AB307</f>
        <v>0</v>
      </c>
      <c r="AD307" s="41">
        <f>MAX(0,MIN(AB307,AC307-$C307))</f>
        <v>0</v>
      </c>
      <c r="AE307" s="41">
        <f>AH306*(1+AF$4/12)</f>
        <v>0</v>
      </c>
      <c r="AF307" s="41">
        <f>MAX(0,AE307-AG$4)</f>
        <v>0</v>
      </c>
      <c r="AG307" s="41">
        <f>AC307+AF307</f>
        <v>0</v>
      </c>
      <c r="AH307" s="41">
        <f>MAX(0,MIN(AF307,AG307-$C307))</f>
        <v>0</v>
      </c>
      <c r="AI307" s="41">
        <f>AL306*(1+AJ$4/12)</f>
        <v>0</v>
      </c>
      <c r="AJ307" s="41">
        <f>MAX(0,AI307-AK$4)</f>
        <v>0</v>
      </c>
      <c r="AK307" s="41">
        <f>AG307+AJ307</f>
        <v>0</v>
      </c>
      <c r="AL307" s="41">
        <f>MAX(0,MIN(AJ307,AK307-$C307))</f>
        <v>0</v>
      </c>
      <c r="AM307" s="41">
        <f>AP306*(1+AN$4/12)</f>
        <v>0</v>
      </c>
      <c r="AN307" s="41">
        <f>MAX(0,AM307-AO$4)</f>
        <v>0</v>
      </c>
      <c r="AO307" s="41">
        <f>AK307+AN307</f>
        <v>0</v>
      </c>
      <c r="AP307" s="41">
        <f>MAX(0,MIN(AN307,AO307-$C307))</f>
        <v>0</v>
      </c>
      <c r="AQ307" s="41">
        <f>AT306*(1+AR$4/12)</f>
        <v>0</v>
      </c>
      <c r="AR307" s="41">
        <f>MAX(0,AQ307-AS$4)</f>
        <v>0</v>
      </c>
      <c r="AS307" s="41">
        <f>AO307+AR307</f>
        <v>0</v>
      </c>
      <c r="AT307" s="41">
        <f>MAX(0,MIN(AR307,AS307-$C307))</f>
        <v>0</v>
      </c>
    </row>
    <row r="308">
      <c r="A308" s="40" t="n">
        <v>302</v>
      </c>
      <c r="B308" s="40" t="str">
        <f>CHOOSE(MONTH(EDATE('4 Дългове'!$D$20,A308-1)),"януари","февруари","март","април","май","юни","юли","август","септември","октомври","ноември","декември")&amp;" "&amp;YEAR(EDATE('4 Дългове'!$D$20,A308-1))&amp;" г."</f>
        <v>декември 2051 г.</v>
      </c>
      <c r="C308" s="41">
        <f>$C$4-(G308+K308+O308+S308+W308+AA308+AE308+AI308+AM308+AQ308)+(H308+L308+P308+T308+X308+AB308+AF308+AJ308+AN308+AR308)</f>
        <v>470</v>
      </c>
      <c r="D308" s="41">
        <f>(G308+K308+O308+S308+W308+AA308+AE308+AI308+AM308+AQ308)-(J307+N307+R307+V307+Z307+AD307+AH307+AL307+AP307+AT307)</f>
        <v>0</v>
      </c>
      <c r="E308" s="41">
        <f>J308+N308+R308+V308+Z308+AD308+AH308+AL308+AP308+AT308</f>
        <v>0</v>
      </c>
      <c r="F308" s="40" t="str">
        <f>IF(AND(E308&lt;0.005,E307&gt;=0.005),A308,"")</f>
        <v/>
      </c>
      <c r="G308" s="41">
        <f>J307*(1+H$4/12)</f>
        <v>0</v>
      </c>
      <c r="H308" s="41">
        <f>MAX(0,G308-I$4)</f>
        <v>0</v>
      </c>
      <c r="I308" s="41">
        <f>H308</f>
        <v>0</v>
      </c>
      <c r="J308" s="41">
        <f>MAX(0,MIN(H308,I308-$C308))</f>
        <v>0</v>
      </c>
      <c r="K308" s="41">
        <f>N307*(1+L$4/12)</f>
        <v>0</v>
      </c>
      <c r="L308" s="41">
        <f>MAX(0,K308-M$4)</f>
        <v>0</v>
      </c>
      <c r="M308" s="41">
        <f>I308+L308</f>
        <v>0</v>
      </c>
      <c r="N308" s="41">
        <f>MAX(0,MIN(L308,M308-$C308))</f>
        <v>0</v>
      </c>
      <c r="O308" s="41">
        <f>R307*(1+P$4/12)</f>
        <v>0</v>
      </c>
      <c r="P308" s="41">
        <f>MAX(0,O308-Q$4)</f>
        <v>0</v>
      </c>
      <c r="Q308" s="41">
        <f>M308+P308</f>
        <v>0</v>
      </c>
      <c r="R308" s="41">
        <f>MAX(0,MIN(P308,Q308-$C308))</f>
        <v>0</v>
      </c>
      <c r="S308" s="41">
        <f>V307*(1+T$4/12)</f>
        <v>0</v>
      </c>
      <c r="T308" s="41">
        <f>MAX(0,S308-U$4)</f>
        <v>0</v>
      </c>
      <c r="U308" s="41">
        <f>Q308+T308</f>
        <v>0</v>
      </c>
      <c r="V308" s="41">
        <f>MAX(0,MIN(T308,U308-$C308))</f>
        <v>0</v>
      </c>
      <c r="W308" s="41">
        <f>Z307*(1+X$4/12)</f>
        <v>0</v>
      </c>
      <c r="X308" s="41">
        <f>MAX(0,W308-Y$4)</f>
        <v>0</v>
      </c>
      <c r="Y308" s="41">
        <f>U308+X308</f>
        <v>0</v>
      </c>
      <c r="Z308" s="41">
        <f>MAX(0,MIN(X308,Y308-$C308))</f>
        <v>0</v>
      </c>
      <c r="AA308" s="41">
        <f>AD307*(1+AB$4/12)</f>
        <v>0</v>
      </c>
      <c r="AB308" s="41">
        <f>MAX(0,AA308-AC$4)</f>
        <v>0</v>
      </c>
      <c r="AC308" s="41">
        <f>Y308+AB308</f>
        <v>0</v>
      </c>
      <c r="AD308" s="41">
        <f>MAX(0,MIN(AB308,AC308-$C308))</f>
        <v>0</v>
      </c>
      <c r="AE308" s="41">
        <f>AH307*(1+AF$4/12)</f>
        <v>0</v>
      </c>
      <c r="AF308" s="41">
        <f>MAX(0,AE308-AG$4)</f>
        <v>0</v>
      </c>
      <c r="AG308" s="41">
        <f>AC308+AF308</f>
        <v>0</v>
      </c>
      <c r="AH308" s="41">
        <f>MAX(0,MIN(AF308,AG308-$C308))</f>
        <v>0</v>
      </c>
      <c r="AI308" s="41">
        <f>AL307*(1+AJ$4/12)</f>
        <v>0</v>
      </c>
      <c r="AJ308" s="41">
        <f>MAX(0,AI308-AK$4)</f>
        <v>0</v>
      </c>
      <c r="AK308" s="41">
        <f>AG308+AJ308</f>
        <v>0</v>
      </c>
      <c r="AL308" s="41">
        <f>MAX(0,MIN(AJ308,AK308-$C308))</f>
        <v>0</v>
      </c>
      <c r="AM308" s="41">
        <f>AP307*(1+AN$4/12)</f>
        <v>0</v>
      </c>
      <c r="AN308" s="41">
        <f>MAX(0,AM308-AO$4)</f>
        <v>0</v>
      </c>
      <c r="AO308" s="41">
        <f>AK308+AN308</f>
        <v>0</v>
      </c>
      <c r="AP308" s="41">
        <f>MAX(0,MIN(AN308,AO308-$C308))</f>
        <v>0</v>
      </c>
      <c r="AQ308" s="41">
        <f>AT307*(1+AR$4/12)</f>
        <v>0</v>
      </c>
      <c r="AR308" s="41">
        <f>MAX(0,AQ308-AS$4)</f>
        <v>0</v>
      </c>
      <c r="AS308" s="41">
        <f>AO308+AR308</f>
        <v>0</v>
      </c>
      <c r="AT308" s="41">
        <f>MAX(0,MIN(AR308,AS308-$C308))</f>
        <v>0</v>
      </c>
    </row>
    <row r="309">
      <c r="A309" s="40" t="n">
        <v>303</v>
      </c>
      <c r="B309" s="40" t="str">
        <f>CHOOSE(MONTH(EDATE('4 Дългове'!$D$20,A309-1)),"януари","февруари","март","април","май","юни","юли","август","септември","октомври","ноември","декември")&amp;" "&amp;YEAR(EDATE('4 Дългове'!$D$20,A309-1))&amp;" г."</f>
        <v>януари 2052 г.</v>
      </c>
      <c r="C309" s="41">
        <f>$C$4-(G309+K309+O309+S309+W309+AA309+AE309+AI309+AM309+AQ309)+(H309+L309+P309+T309+X309+AB309+AF309+AJ309+AN309+AR309)</f>
        <v>470</v>
      </c>
      <c r="D309" s="41">
        <f>(G309+K309+O309+S309+W309+AA309+AE309+AI309+AM309+AQ309)-(J308+N308+R308+V308+Z308+AD308+AH308+AL308+AP308+AT308)</f>
        <v>0</v>
      </c>
      <c r="E309" s="41">
        <f>J309+N309+R309+V309+Z309+AD309+AH309+AL309+AP309+AT309</f>
        <v>0</v>
      </c>
      <c r="F309" s="40" t="str">
        <f>IF(AND(E309&lt;0.005,E308&gt;=0.005),A309,"")</f>
        <v/>
      </c>
      <c r="G309" s="41">
        <f>J308*(1+H$4/12)</f>
        <v>0</v>
      </c>
      <c r="H309" s="41">
        <f>MAX(0,G309-I$4)</f>
        <v>0</v>
      </c>
      <c r="I309" s="41">
        <f>H309</f>
        <v>0</v>
      </c>
      <c r="J309" s="41">
        <f>MAX(0,MIN(H309,I309-$C309))</f>
        <v>0</v>
      </c>
      <c r="K309" s="41">
        <f>N308*(1+L$4/12)</f>
        <v>0</v>
      </c>
      <c r="L309" s="41">
        <f>MAX(0,K309-M$4)</f>
        <v>0</v>
      </c>
      <c r="M309" s="41">
        <f>I309+L309</f>
        <v>0</v>
      </c>
      <c r="N309" s="41">
        <f>MAX(0,MIN(L309,M309-$C309))</f>
        <v>0</v>
      </c>
      <c r="O309" s="41">
        <f>R308*(1+P$4/12)</f>
        <v>0</v>
      </c>
      <c r="P309" s="41">
        <f>MAX(0,O309-Q$4)</f>
        <v>0</v>
      </c>
      <c r="Q309" s="41">
        <f>M309+P309</f>
        <v>0</v>
      </c>
      <c r="R309" s="41">
        <f>MAX(0,MIN(P309,Q309-$C309))</f>
        <v>0</v>
      </c>
      <c r="S309" s="41">
        <f>V308*(1+T$4/12)</f>
        <v>0</v>
      </c>
      <c r="T309" s="41">
        <f>MAX(0,S309-U$4)</f>
        <v>0</v>
      </c>
      <c r="U309" s="41">
        <f>Q309+T309</f>
        <v>0</v>
      </c>
      <c r="V309" s="41">
        <f>MAX(0,MIN(T309,U309-$C309))</f>
        <v>0</v>
      </c>
      <c r="W309" s="41">
        <f>Z308*(1+X$4/12)</f>
        <v>0</v>
      </c>
      <c r="X309" s="41">
        <f>MAX(0,W309-Y$4)</f>
        <v>0</v>
      </c>
      <c r="Y309" s="41">
        <f>U309+X309</f>
        <v>0</v>
      </c>
      <c r="Z309" s="41">
        <f>MAX(0,MIN(X309,Y309-$C309))</f>
        <v>0</v>
      </c>
      <c r="AA309" s="41">
        <f>AD308*(1+AB$4/12)</f>
        <v>0</v>
      </c>
      <c r="AB309" s="41">
        <f>MAX(0,AA309-AC$4)</f>
        <v>0</v>
      </c>
      <c r="AC309" s="41">
        <f>Y309+AB309</f>
        <v>0</v>
      </c>
      <c r="AD309" s="41">
        <f>MAX(0,MIN(AB309,AC309-$C309))</f>
        <v>0</v>
      </c>
      <c r="AE309" s="41">
        <f>AH308*(1+AF$4/12)</f>
        <v>0</v>
      </c>
      <c r="AF309" s="41">
        <f>MAX(0,AE309-AG$4)</f>
        <v>0</v>
      </c>
      <c r="AG309" s="41">
        <f>AC309+AF309</f>
        <v>0</v>
      </c>
      <c r="AH309" s="41">
        <f>MAX(0,MIN(AF309,AG309-$C309))</f>
        <v>0</v>
      </c>
      <c r="AI309" s="41">
        <f>AL308*(1+AJ$4/12)</f>
        <v>0</v>
      </c>
      <c r="AJ309" s="41">
        <f>MAX(0,AI309-AK$4)</f>
        <v>0</v>
      </c>
      <c r="AK309" s="41">
        <f>AG309+AJ309</f>
        <v>0</v>
      </c>
      <c r="AL309" s="41">
        <f>MAX(0,MIN(AJ309,AK309-$C309))</f>
        <v>0</v>
      </c>
      <c r="AM309" s="41">
        <f>AP308*(1+AN$4/12)</f>
        <v>0</v>
      </c>
      <c r="AN309" s="41">
        <f>MAX(0,AM309-AO$4)</f>
        <v>0</v>
      </c>
      <c r="AO309" s="41">
        <f>AK309+AN309</f>
        <v>0</v>
      </c>
      <c r="AP309" s="41">
        <f>MAX(0,MIN(AN309,AO309-$C309))</f>
        <v>0</v>
      </c>
      <c r="AQ309" s="41">
        <f>AT308*(1+AR$4/12)</f>
        <v>0</v>
      </c>
      <c r="AR309" s="41">
        <f>MAX(0,AQ309-AS$4)</f>
        <v>0</v>
      </c>
      <c r="AS309" s="41">
        <f>AO309+AR309</f>
        <v>0</v>
      </c>
      <c r="AT309" s="41">
        <f>MAX(0,MIN(AR309,AS309-$C309))</f>
        <v>0</v>
      </c>
    </row>
    <row r="310">
      <c r="A310" s="40" t="n">
        <v>304</v>
      </c>
      <c r="B310" s="40" t="str">
        <f>CHOOSE(MONTH(EDATE('4 Дългове'!$D$20,A310-1)),"януари","февруари","март","април","май","юни","юли","август","септември","октомври","ноември","декември")&amp;" "&amp;YEAR(EDATE('4 Дългове'!$D$20,A310-1))&amp;" г."</f>
        <v>февруари 2052 г.</v>
      </c>
      <c r="C310" s="41">
        <f>$C$4-(G310+K310+O310+S310+W310+AA310+AE310+AI310+AM310+AQ310)+(H310+L310+P310+T310+X310+AB310+AF310+AJ310+AN310+AR310)</f>
        <v>470</v>
      </c>
      <c r="D310" s="41">
        <f>(G310+K310+O310+S310+W310+AA310+AE310+AI310+AM310+AQ310)-(J309+N309+R309+V309+Z309+AD309+AH309+AL309+AP309+AT309)</f>
        <v>0</v>
      </c>
      <c r="E310" s="41">
        <f>J310+N310+R310+V310+Z310+AD310+AH310+AL310+AP310+AT310</f>
        <v>0</v>
      </c>
      <c r="F310" s="40" t="str">
        <f>IF(AND(E310&lt;0.005,E309&gt;=0.005),A310,"")</f>
        <v/>
      </c>
      <c r="G310" s="41">
        <f>J309*(1+H$4/12)</f>
        <v>0</v>
      </c>
      <c r="H310" s="41">
        <f>MAX(0,G310-I$4)</f>
        <v>0</v>
      </c>
      <c r="I310" s="41">
        <f>H310</f>
        <v>0</v>
      </c>
      <c r="J310" s="41">
        <f>MAX(0,MIN(H310,I310-$C310))</f>
        <v>0</v>
      </c>
      <c r="K310" s="41">
        <f>N309*(1+L$4/12)</f>
        <v>0</v>
      </c>
      <c r="L310" s="41">
        <f>MAX(0,K310-M$4)</f>
        <v>0</v>
      </c>
      <c r="M310" s="41">
        <f>I310+L310</f>
        <v>0</v>
      </c>
      <c r="N310" s="41">
        <f>MAX(0,MIN(L310,M310-$C310))</f>
        <v>0</v>
      </c>
      <c r="O310" s="41">
        <f>R309*(1+P$4/12)</f>
        <v>0</v>
      </c>
      <c r="P310" s="41">
        <f>MAX(0,O310-Q$4)</f>
        <v>0</v>
      </c>
      <c r="Q310" s="41">
        <f>M310+P310</f>
        <v>0</v>
      </c>
      <c r="R310" s="41">
        <f>MAX(0,MIN(P310,Q310-$C310))</f>
        <v>0</v>
      </c>
      <c r="S310" s="41">
        <f>V309*(1+T$4/12)</f>
        <v>0</v>
      </c>
      <c r="T310" s="41">
        <f>MAX(0,S310-U$4)</f>
        <v>0</v>
      </c>
      <c r="U310" s="41">
        <f>Q310+T310</f>
        <v>0</v>
      </c>
      <c r="V310" s="41">
        <f>MAX(0,MIN(T310,U310-$C310))</f>
        <v>0</v>
      </c>
      <c r="W310" s="41">
        <f>Z309*(1+X$4/12)</f>
        <v>0</v>
      </c>
      <c r="X310" s="41">
        <f>MAX(0,W310-Y$4)</f>
        <v>0</v>
      </c>
      <c r="Y310" s="41">
        <f>U310+X310</f>
        <v>0</v>
      </c>
      <c r="Z310" s="41">
        <f>MAX(0,MIN(X310,Y310-$C310))</f>
        <v>0</v>
      </c>
      <c r="AA310" s="41">
        <f>AD309*(1+AB$4/12)</f>
        <v>0</v>
      </c>
      <c r="AB310" s="41">
        <f>MAX(0,AA310-AC$4)</f>
        <v>0</v>
      </c>
      <c r="AC310" s="41">
        <f>Y310+AB310</f>
        <v>0</v>
      </c>
      <c r="AD310" s="41">
        <f>MAX(0,MIN(AB310,AC310-$C310))</f>
        <v>0</v>
      </c>
      <c r="AE310" s="41">
        <f>AH309*(1+AF$4/12)</f>
        <v>0</v>
      </c>
      <c r="AF310" s="41">
        <f>MAX(0,AE310-AG$4)</f>
        <v>0</v>
      </c>
      <c r="AG310" s="41">
        <f>AC310+AF310</f>
        <v>0</v>
      </c>
      <c r="AH310" s="41">
        <f>MAX(0,MIN(AF310,AG310-$C310))</f>
        <v>0</v>
      </c>
      <c r="AI310" s="41">
        <f>AL309*(1+AJ$4/12)</f>
        <v>0</v>
      </c>
      <c r="AJ310" s="41">
        <f>MAX(0,AI310-AK$4)</f>
        <v>0</v>
      </c>
      <c r="AK310" s="41">
        <f>AG310+AJ310</f>
        <v>0</v>
      </c>
      <c r="AL310" s="41">
        <f>MAX(0,MIN(AJ310,AK310-$C310))</f>
        <v>0</v>
      </c>
      <c r="AM310" s="41">
        <f>AP309*(1+AN$4/12)</f>
        <v>0</v>
      </c>
      <c r="AN310" s="41">
        <f>MAX(0,AM310-AO$4)</f>
        <v>0</v>
      </c>
      <c r="AO310" s="41">
        <f>AK310+AN310</f>
        <v>0</v>
      </c>
      <c r="AP310" s="41">
        <f>MAX(0,MIN(AN310,AO310-$C310))</f>
        <v>0</v>
      </c>
      <c r="AQ310" s="41">
        <f>AT309*(1+AR$4/12)</f>
        <v>0</v>
      </c>
      <c r="AR310" s="41">
        <f>MAX(0,AQ310-AS$4)</f>
        <v>0</v>
      </c>
      <c r="AS310" s="41">
        <f>AO310+AR310</f>
        <v>0</v>
      </c>
      <c r="AT310" s="41">
        <f>MAX(0,MIN(AR310,AS310-$C310))</f>
        <v>0</v>
      </c>
    </row>
    <row r="311">
      <c r="A311" s="40" t="n">
        <v>305</v>
      </c>
      <c r="B311" s="40" t="str">
        <f>CHOOSE(MONTH(EDATE('4 Дългове'!$D$20,A311-1)),"януари","февруари","март","април","май","юни","юли","август","септември","октомври","ноември","декември")&amp;" "&amp;YEAR(EDATE('4 Дългове'!$D$20,A311-1))&amp;" г."</f>
        <v>март 2052 г.</v>
      </c>
      <c r="C311" s="41">
        <f>$C$4-(G311+K311+O311+S311+W311+AA311+AE311+AI311+AM311+AQ311)+(H311+L311+P311+T311+X311+AB311+AF311+AJ311+AN311+AR311)</f>
        <v>470</v>
      </c>
      <c r="D311" s="41">
        <f>(G311+K311+O311+S311+W311+AA311+AE311+AI311+AM311+AQ311)-(J310+N310+R310+V310+Z310+AD310+AH310+AL310+AP310+AT310)</f>
        <v>0</v>
      </c>
      <c r="E311" s="41">
        <f>J311+N311+R311+V311+Z311+AD311+AH311+AL311+AP311+AT311</f>
        <v>0</v>
      </c>
      <c r="F311" s="40" t="str">
        <f>IF(AND(E311&lt;0.005,E310&gt;=0.005),A311,"")</f>
        <v/>
      </c>
      <c r="G311" s="41">
        <f>J310*(1+H$4/12)</f>
        <v>0</v>
      </c>
      <c r="H311" s="41">
        <f>MAX(0,G311-I$4)</f>
        <v>0</v>
      </c>
      <c r="I311" s="41">
        <f>H311</f>
        <v>0</v>
      </c>
      <c r="J311" s="41">
        <f>MAX(0,MIN(H311,I311-$C311))</f>
        <v>0</v>
      </c>
      <c r="K311" s="41">
        <f>N310*(1+L$4/12)</f>
        <v>0</v>
      </c>
      <c r="L311" s="41">
        <f>MAX(0,K311-M$4)</f>
        <v>0</v>
      </c>
      <c r="M311" s="41">
        <f>I311+L311</f>
        <v>0</v>
      </c>
      <c r="N311" s="41">
        <f>MAX(0,MIN(L311,M311-$C311))</f>
        <v>0</v>
      </c>
      <c r="O311" s="41">
        <f>R310*(1+P$4/12)</f>
        <v>0</v>
      </c>
      <c r="P311" s="41">
        <f>MAX(0,O311-Q$4)</f>
        <v>0</v>
      </c>
      <c r="Q311" s="41">
        <f>M311+P311</f>
        <v>0</v>
      </c>
      <c r="R311" s="41">
        <f>MAX(0,MIN(P311,Q311-$C311))</f>
        <v>0</v>
      </c>
      <c r="S311" s="41">
        <f>V310*(1+T$4/12)</f>
        <v>0</v>
      </c>
      <c r="T311" s="41">
        <f>MAX(0,S311-U$4)</f>
        <v>0</v>
      </c>
      <c r="U311" s="41">
        <f>Q311+T311</f>
        <v>0</v>
      </c>
      <c r="V311" s="41">
        <f>MAX(0,MIN(T311,U311-$C311))</f>
        <v>0</v>
      </c>
      <c r="W311" s="41">
        <f>Z310*(1+X$4/12)</f>
        <v>0</v>
      </c>
      <c r="X311" s="41">
        <f>MAX(0,W311-Y$4)</f>
        <v>0</v>
      </c>
      <c r="Y311" s="41">
        <f>U311+X311</f>
        <v>0</v>
      </c>
      <c r="Z311" s="41">
        <f>MAX(0,MIN(X311,Y311-$C311))</f>
        <v>0</v>
      </c>
      <c r="AA311" s="41">
        <f>AD310*(1+AB$4/12)</f>
        <v>0</v>
      </c>
      <c r="AB311" s="41">
        <f>MAX(0,AA311-AC$4)</f>
        <v>0</v>
      </c>
      <c r="AC311" s="41">
        <f>Y311+AB311</f>
        <v>0</v>
      </c>
      <c r="AD311" s="41">
        <f>MAX(0,MIN(AB311,AC311-$C311))</f>
        <v>0</v>
      </c>
      <c r="AE311" s="41">
        <f>AH310*(1+AF$4/12)</f>
        <v>0</v>
      </c>
      <c r="AF311" s="41">
        <f>MAX(0,AE311-AG$4)</f>
        <v>0</v>
      </c>
      <c r="AG311" s="41">
        <f>AC311+AF311</f>
        <v>0</v>
      </c>
      <c r="AH311" s="41">
        <f>MAX(0,MIN(AF311,AG311-$C311))</f>
        <v>0</v>
      </c>
      <c r="AI311" s="41">
        <f>AL310*(1+AJ$4/12)</f>
        <v>0</v>
      </c>
      <c r="AJ311" s="41">
        <f>MAX(0,AI311-AK$4)</f>
        <v>0</v>
      </c>
      <c r="AK311" s="41">
        <f>AG311+AJ311</f>
        <v>0</v>
      </c>
      <c r="AL311" s="41">
        <f>MAX(0,MIN(AJ311,AK311-$C311))</f>
        <v>0</v>
      </c>
      <c r="AM311" s="41">
        <f>AP310*(1+AN$4/12)</f>
        <v>0</v>
      </c>
      <c r="AN311" s="41">
        <f>MAX(0,AM311-AO$4)</f>
        <v>0</v>
      </c>
      <c r="AO311" s="41">
        <f>AK311+AN311</f>
        <v>0</v>
      </c>
      <c r="AP311" s="41">
        <f>MAX(0,MIN(AN311,AO311-$C311))</f>
        <v>0</v>
      </c>
      <c r="AQ311" s="41">
        <f>AT310*(1+AR$4/12)</f>
        <v>0</v>
      </c>
      <c r="AR311" s="41">
        <f>MAX(0,AQ311-AS$4)</f>
        <v>0</v>
      </c>
      <c r="AS311" s="41">
        <f>AO311+AR311</f>
        <v>0</v>
      </c>
      <c r="AT311" s="41">
        <f>MAX(0,MIN(AR311,AS311-$C311))</f>
        <v>0</v>
      </c>
    </row>
    <row r="312">
      <c r="A312" s="40" t="n">
        <v>306</v>
      </c>
      <c r="B312" s="40" t="str">
        <f>CHOOSE(MONTH(EDATE('4 Дългове'!$D$20,A312-1)),"януари","февруари","март","април","май","юни","юли","август","септември","октомври","ноември","декември")&amp;" "&amp;YEAR(EDATE('4 Дългове'!$D$20,A312-1))&amp;" г."</f>
        <v>април 2052 г.</v>
      </c>
      <c r="C312" s="41">
        <f>$C$4-(G312+K312+O312+S312+W312+AA312+AE312+AI312+AM312+AQ312)+(H312+L312+P312+T312+X312+AB312+AF312+AJ312+AN312+AR312)</f>
        <v>470</v>
      </c>
      <c r="D312" s="41">
        <f>(G312+K312+O312+S312+W312+AA312+AE312+AI312+AM312+AQ312)-(J311+N311+R311+V311+Z311+AD311+AH311+AL311+AP311+AT311)</f>
        <v>0</v>
      </c>
      <c r="E312" s="41">
        <f>J312+N312+R312+V312+Z312+AD312+AH312+AL312+AP312+AT312</f>
        <v>0</v>
      </c>
      <c r="F312" s="40" t="str">
        <f>IF(AND(E312&lt;0.005,E311&gt;=0.005),A312,"")</f>
        <v/>
      </c>
      <c r="G312" s="41">
        <f>J311*(1+H$4/12)</f>
        <v>0</v>
      </c>
      <c r="H312" s="41">
        <f>MAX(0,G312-I$4)</f>
        <v>0</v>
      </c>
      <c r="I312" s="41">
        <f>H312</f>
        <v>0</v>
      </c>
      <c r="J312" s="41">
        <f>MAX(0,MIN(H312,I312-$C312))</f>
        <v>0</v>
      </c>
      <c r="K312" s="41">
        <f>N311*(1+L$4/12)</f>
        <v>0</v>
      </c>
      <c r="L312" s="41">
        <f>MAX(0,K312-M$4)</f>
        <v>0</v>
      </c>
      <c r="M312" s="41">
        <f>I312+L312</f>
        <v>0</v>
      </c>
      <c r="N312" s="41">
        <f>MAX(0,MIN(L312,M312-$C312))</f>
        <v>0</v>
      </c>
      <c r="O312" s="41">
        <f>R311*(1+P$4/12)</f>
        <v>0</v>
      </c>
      <c r="P312" s="41">
        <f>MAX(0,O312-Q$4)</f>
        <v>0</v>
      </c>
      <c r="Q312" s="41">
        <f>M312+P312</f>
        <v>0</v>
      </c>
      <c r="R312" s="41">
        <f>MAX(0,MIN(P312,Q312-$C312))</f>
        <v>0</v>
      </c>
      <c r="S312" s="41">
        <f>V311*(1+T$4/12)</f>
        <v>0</v>
      </c>
      <c r="T312" s="41">
        <f>MAX(0,S312-U$4)</f>
        <v>0</v>
      </c>
      <c r="U312" s="41">
        <f>Q312+T312</f>
        <v>0</v>
      </c>
      <c r="V312" s="41">
        <f>MAX(0,MIN(T312,U312-$C312))</f>
        <v>0</v>
      </c>
      <c r="W312" s="41">
        <f>Z311*(1+X$4/12)</f>
        <v>0</v>
      </c>
      <c r="X312" s="41">
        <f>MAX(0,W312-Y$4)</f>
        <v>0</v>
      </c>
      <c r="Y312" s="41">
        <f>U312+X312</f>
        <v>0</v>
      </c>
      <c r="Z312" s="41">
        <f>MAX(0,MIN(X312,Y312-$C312))</f>
        <v>0</v>
      </c>
      <c r="AA312" s="41">
        <f>AD311*(1+AB$4/12)</f>
        <v>0</v>
      </c>
      <c r="AB312" s="41">
        <f>MAX(0,AA312-AC$4)</f>
        <v>0</v>
      </c>
      <c r="AC312" s="41">
        <f>Y312+AB312</f>
        <v>0</v>
      </c>
      <c r="AD312" s="41">
        <f>MAX(0,MIN(AB312,AC312-$C312))</f>
        <v>0</v>
      </c>
      <c r="AE312" s="41">
        <f>AH311*(1+AF$4/12)</f>
        <v>0</v>
      </c>
      <c r="AF312" s="41">
        <f>MAX(0,AE312-AG$4)</f>
        <v>0</v>
      </c>
      <c r="AG312" s="41">
        <f>AC312+AF312</f>
        <v>0</v>
      </c>
      <c r="AH312" s="41">
        <f>MAX(0,MIN(AF312,AG312-$C312))</f>
        <v>0</v>
      </c>
      <c r="AI312" s="41">
        <f>AL311*(1+AJ$4/12)</f>
        <v>0</v>
      </c>
      <c r="AJ312" s="41">
        <f>MAX(0,AI312-AK$4)</f>
        <v>0</v>
      </c>
      <c r="AK312" s="41">
        <f>AG312+AJ312</f>
        <v>0</v>
      </c>
      <c r="AL312" s="41">
        <f>MAX(0,MIN(AJ312,AK312-$C312))</f>
        <v>0</v>
      </c>
      <c r="AM312" s="41">
        <f>AP311*(1+AN$4/12)</f>
        <v>0</v>
      </c>
      <c r="AN312" s="41">
        <f>MAX(0,AM312-AO$4)</f>
        <v>0</v>
      </c>
      <c r="AO312" s="41">
        <f>AK312+AN312</f>
        <v>0</v>
      </c>
      <c r="AP312" s="41">
        <f>MAX(0,MIN(AN312,AO312-$C312))</f>
        <v>0</v>
      </c>
      <c r="AQ312" s="41">
        <f>AT311*(1+AR$4/12)</f>
        <v>0</v>
      </c>
      <c r="AR312" s="41">
        <f>MAX(0,AQ312-AS$4)</f>
        <v>0</v>
      </c>
      <c r="AS312" s="41">
        <f>AO312+AR312</f>
        <v>0</v>
      </c>
      <c r="AT312" s="41">
        <f>MAX(0,MIN(AR312,AS312-$C312))</f>
        <v>0</v>
      </c>
    </row>
    <row r="313">
      <c r="A313" s="40" t="n">
        <v>307</v>
      </c>
      <c r="B313" s="40" t="str">
        <f>CHOOSE(MONTH(EDATE('4 Дългове'!$D$20,A313-1)),"януари","февруари","март","април","май","юни","юли","август","септември","октомври","ноември","декември")&amp;" "&amp;YEAR(EDATE('4 Дългове'!$D$20,A313-1))&amp;" г."</f>
        <v>май 2052 г.</v>
      </c>
      <c r="C313" s="41">
        <f>$C$4-(G313+K313+O313+S313+W313+AA313+AE313+AI313+AM313+AQ313)+(H313+L313+P313+T313+X313+AB313+AF313+AJ313+AN313+AR313)</f>
        <v>470</v>
      </c>
      <c r="D313" s="41">
        <f>(G313+K313+O313+S313+W313+AA313+AE313+AI313+AM313+AQ313)-(J312+N312+R312+V312+Z312+AD312+AH312+AL312+AP312+AT312)</f>
        <v>0</v>
      </c>
      <c r="E313" s="41">
        <f>J313+N313+R313+V313+Z313+AD313+AH313+AL313+AP313+AT313</f>
        <v>0</v>
      </c>
      <c r="F313" s="40" t="str">
        <f>IF(AND(E313&lt;0.005,E312&gt;=0.005),A313,"")</f>
        <v/>
      </c>
      <c r="G313" s="41">
        <f>J312*(1+H$4/12)</f>
        <v>0</v>
      </c>
      <c r="H313" s="41">
        <f>MAX(0,G313-I$4)</f>
        <v>0</v>
      </c>
      <c r="I313" s="41">
        <f>H313</f>
        <v>0</v>
      </c>
      <c r="J313" s="41">
        <f>MAX(0,MIN(H313,I313-$C313))</f>
        <v>0</v>
      </c>
      <c r="K313" s="41">
        <f>N312*(1+L$4/12)</f>
        <v>0</v>
      </c>
      <c r="L313" s="41">
        <f>MAX(0,K313-M$4)</f>
        <v>0</v>
      </c>
      <c r="M313" s="41">
        <f>I313+L313</f>
        <v>0</v>
      </c>
      <c r="N313" s="41">
        <f>MAX(0,MIN(L313,M313-$C313))</f>
        <v>0</v>
      </c>
      <c r="O313" s="41">
        <f>R312*(1+P$4/12)</f>
        <v>0</v>
      </c>
      <c r="P313" s="41">
        <f>MAX(0,O313-Q$4)</f>
        <v>0</v>
      </c>
      <c r="Q313" s="41">
        <f>M313+P313</f>
        <v>0</v>
      </c>
      <c r="R313" s="41">
        <f>MAX(0,MIN(P313,Q313-$C313))</f>
        <v>0</v>
      </c>
      <c r="S313" s="41">
        <f>V312*(1+T$4/12)</f>
        <v>0</v>
      </c>
      <c r="T313" s="41">
        <f>MAX(0,S313-U$4)</f>
        <v>0</v>
      </c>
      <c r="U313" s="41">
        <f>Q313+T313</f>
        <v>0</v>
      </c>
      <c r="V313" s="41">
        <f>MAX(0,MIN(T313,U313-$C313))</f>
        <v>0</v>
      </c>
      <c r="W313" s="41">
        <f>Z312*(1+X$4/12)</f>
        <v>0</v>
      </c>
      <c r="X313" s="41">
        <f>MAX(0,W313-Y$4)</f>
        <v>0</v>
      </c>
      <c r="Y313" s="41">
        <f>U313+X313</f>
        <v>0</v>
      </c>
      <c r="Z313" s="41">
        <f>MAX(0,MIN(X313,Y313-$C313))</f>
        <v>0</v>
      </c>
      <c r="AA313" s="41">
        <f>AD312*(1+AB$4/12)</f>
        <v>0</v>
      </c>
      <c r="AB313" s="41">
        <f>MAX(0,AA313-AC$4)</f>
        <v>0</v>
      </c>
      <c r="AC313" s="41">
        <f>Y313+AB313</f>
        <v>0</v>
      </c>
      <c r="AD313" s="41">
        <f>MAX(0,MIN(AB313,AC313-$C313))</f>
        <v>0</v>
      </c>
      <c r="AE313" s="41">
        <f>AH312*(1+AF$4/12)</f>
        <v>0</v>
      </c>
      <c r="AF313" s="41">
        <f>MAX(0,AE313-AG$4)</f>
        <v>0</v>
      </c>
      <c r="AG313" s="41">
        <f>AC313+AF313</f>
        <v>0</v>
      </c>
      <c r="AH313" s="41">
        <f>MAX(0,MIN(AF313,AG313-$C313))</f>
        <v>0</v>
      </c>
      <c r="AI313" s="41">
        <f>AL312*(1+AJ$4/12)</f>
        <v>0</v>
      </c>
      <c r="AJ313" s="41">
        <f>MAX(0,AI313-AK$4)</f>
        <v>0</v>
      </c>
      <c r="AK313" s="41">
        <f>AG313+AJ313</f>
        <v>0</v>
      </c>
      <c r="AL313" s="41">
        <f>MAX(0,MIN(AJ313,AK313-$C313))</f>
        <v>0</v>
      </c>
      <c r="AM313" s="41">
        <f>AP312*(1+AN$4/12)</f>
        <v>0</v>
      </c>
      <c r="AN313" s="41">
        <f>MAX(0,AM313-AO$4)</f>
        <v>0</v>
      </c>
      <c r="AO313" s="41">
        <f>AK313+AN313</f>
        <v>0</v>
      </c>
      <c r="AP313" s="41">
        <f>MAX(0,MIN(AN313,AO313-$C313))</f>
        <v>0</v>
      </c>
      <c r="AQ313" s="41">
        <f>AT312*(1+AR$4/12)</f>
        <v>0</v>
      </c>
      <c r="AR313" s="41">
        <f>MAX(0,AQ313-AS$4)</f>
        <v>0</v>
      </c>
      <c r="AS313" s="41">
        <f>AO313+AR313</f>
        <v>0</v>
      </c>
      <c r="AT313" s="41">
        <f>MAX(0,MIN(AR313,AS313-$C313))</f>
        <v>0</v>
      </c>
    </row>
    <row r="314">
      <c r="A314" s="40" t="n">
        <v>308</v>
      </c>
      <c r="B314" s="40" t="str">
        <f>CHOOSE(MONTH(EDATE('4 Дългове'!$D$20,A314-1)),"януари","февруари","март","април","май","юни","юли","август","септември","октомври","ноември","декември")&amp;" "&amp;YEAR(EDATE('4 Дългове'!$D$20,A314-1))&amp;" г."</f>
        <v>юни 2052 г.</v>
      </c>
      <c r="C314" s="41">
        <f>$C$4-(G314+K314+O314+S314+W314+AA314+AE314+AI314+AM314+AQ314)+(H314+L314+P314+T314+X314+AB314+AF314+AJ314+AN314+AR314)</f>
        <v>470</v>
      </c>
      <c r="D314" s="41">
        <f>(G314+K314+O314+S314+W314+AA314+AE314+AI314+AM314+AQ314)-(J313+N313+R313+V313+Z313+AD313+AH313+AL313+AP313+AT313)</f>
        <v>0</v>
      </c>
      <c r="E314" s="41">
        <f>J314+N314+R314+V314+Z314+AD314+AH314+AL314+AP314+AT314</f>
        <v>0</v>
      </c>
      <c r="F314" s="40" t="str">
        <f>IF(AND(E314&lt;0.005,E313&gt;=0.005),A314,"")</f>
        <v/>
      </c>
      <c r="G314" s="41">
        <f>J313*(1+H$4/12)</f>
        <v>0</v>
      </c>
      <c r="H314" s="41">
        <f>MAX(0,G314-I$4)</f>
        <v>0</v>
      </c>
      <c r="I314" s="41">
        <f>H314</f>
        <v>0</v>
      </c>
      <c r="J314" s="41">
        <f>MAX(0,MIN(H314,I314-$C314))</f>
        <v>0</v>
      </c>
      <c r="K314" s="41">
        <f>N313*(1+L$4/12)</f>
        <v>0</v>
      </c>
      <c r="L314" s="41">
        <f>MAX(0,K314-M$4)</f>
        <v>0</v>
      </c>
      <c r="M314" s="41">
        <f>I314+L314</f>
        <v>0</v>
      </c>
      <c r="N314" s="41">
        <f>MAX(0,MIN(L314,M314-$C314))</f>
        <v>0</v>
      </c>
      <c r="O314" s="41">
        <f>R313*(1+P$4/12)</f>
        <v>0</v>
      </c>
      <c r="P314" s="41">
        <f>MAX(0,O314-Q$4)</f>
        <v>0</v>
      </c>
      <c r="Q314" s="41">
        <f>M314+P314</f>
        <v>0</v>
      </c>
      <c r="R314" s="41">
        <f>MAX(0,MIN(P314,Q314-$C314))</f>
        <v>0</v>
      </c>
      <c r="S314" s="41">
        <f>V313*(1+T$4/12)</f>
        <v>0</v>
      </c>
      <c r="T314" s="41">
        <f>MAX(0,S314-U$4)</f>
        <v>0</v>
      </c>
      <c r="U314" s="41">
        <f>Q314+T314</f>
        <v>0</v>
      </c>
      <c r="V314" s="41">
        <f>MAX(0,MIN(T314,U314-$C314))</f>
        <v>0</v>
      </c>
      <c r="W314" s="41">
        <f>Z313*(1+X$4/12)</f>
        <v>0</v>
      </c>
      <c r="X314" s="41">
        <f>MAX(0,W314-Y$4)</f>
        <v>0</v>
      </c>
      <c r="Y314" s="41">
        <f>U314+X314</f>
        <v>0</v>
      </c>
      <c r="Z314" s="41">
        <f>MAX(0,MIN(X314,Y314-$C314))</f>
        <v>0</v>
      </c>
      <c r="AA314" s="41">
        <f>AD313*(1+AB$4/12)</f>
        <v>0</v>
      </c>
      <c r="AB314" s="41">
        <f>MAX(0,AA314-AC$4)</f>
        <v>0</v>
      </c>
      <c r="AC314" s="41">
        <f>Y314+AB314</f>
        <v>0</v>
      </c>
      <c r="AD314" s="41">
        <f>MAX(0,MIN(AB314,AC314-$C314))</f>
        <v>0</v>
      </c>
      <c r="AE314" s="41">
        <f>AH313*(1+AF$4/12)</f>
        <v>0</v>
      </c>
      <c r="AF314" s="41">
        <f>MAX(0,AE314-AG$4)</f>
        <v>0</v>
      </c>
      <c r="AG314" s="41">
        <f>AC314+AF314</f>
        <v>0</v>
      </c>
      <c r="AH314" s="41">
        <f>MAX(0,MIN(AF314,AG314-$C314))</f>
        <v>0</v>
      </c>
      <c r="AI314" s="41">
        <f>AL313*(1+AJ$4/12)</f>
        <v>0</v>
      </c>
      <c r="AJ314" s="41">
        <f>MAX(0,AI314-AK$4)</f>
        <v>0</v>
      </c>
      <c r="AK314" s="41">
        <f>AG314+AJ314</f>
        <v>0</v>
      </c>
      <c r="AL314" s="41">
        <f>MAX(0,MIN(AJ314,AK314-$C314))</f>
        <v>0</v>
      </c>
      <c r="AM314" s="41">
        <f>AP313*(1+AN$4/12)</f>
        <v>0</v>
      </c>
      <c r="AN314" s="41">
        <f>MAX(0,AM314-AO$4)</f>
        <v>0</v>
      </c>
      <c r="AO314" s="41">
        <f>AK314+AN314</f>
        <v>0</v>
      </c>
      <c r="AP314" s="41">
        <f>MAX(0,MIN(AN314,AO314-$C314))</f>
        <v>0</v>
      </c>
      <c r="AQ314" s="41">
        <f>AT313*(1+AR$4/12)</f>
        <v>0</v>
      </c>
      <c r="AR314" s="41">
        <f>MAX(0,AQ314-AS$4)</f>
        <v>0</v>
      </c>
      <c r="AS314" s="41">
        <f>AO314+AR314</f>
        <v>0</v>
      </c>
      <c r="AT314" s="41">
        <f>MAX(0,MIN(AR314,AS314-$C314))</f>
        <v>0</v>
      </c>
    </row>
    <row r="315">
      <c r="A315" s="40" t="n">
        <v>309</v>
      </c>
      <c r="B315" s="40" t="str">
        <f>CHOOSE(MONTH(EDATE('4 Дългове'!$D$20,A315-1)),"януари","февруари","март","април","май","юни","юли","август","септември","октомври","ноември","декември")&amp;" "&amp;YEAR(EDATE('4 Дългове'!$D$20,A315-1))&amp;" г."</f>
        <v>юли 2052 г.</v>
      </c>
      <c r="C315" s="41">
        <f>$C$4-(G315+K315+O315+S315+W315+AA315+AE315+AI315+AM315+AQ315)+(H315+L315+P315+T315+X315+AB315+AF315+AJ315+AN315+AR315)</f>
        <v>470</v>
      </c>
      <c r="D315" s="41">
        <f>(G315+K315+O315+S315+W315+AA315+AE315+AI315+AM315+AQ315)-(J314+N314+R314+V314+Z314+AD314+AH314+AL314+AP314+AT314)</f>
        <v>0</v>
      </c>
      <c r="E315" s="41">
        <f>J315+N315+R315+V315+Z315+AD315+AH315+AL315+AP315+AT315</f>
        <v>0</v>
      </c>
      <c r="F315" s="40" t="str">
        <f>IF(AND(E315&lt;0.005,E314&gt;=0.005),A315,"")</f>
        <v/>
      </c>
      <c r="G315" s="41">
        <f>J314*(1+H$4/12)</f>
        <v>0</v>
      </c>
      <c r="H315" s="41">
        <f>MAX(0,G315-I$4)</f>
        <v>0</v>
      </c>
      <c r="I315" s="41">
        <f>H315</f>
        <v>0</v>
      </c>
      <c r="J315" s="41">
        <f>MAX(0,MIN(H315,I315-$C315))</f>
        <v>0</v>
      </c>
      <c r="K315" s="41">
        <f>N314*(1+L$4/12)</f>
        <v>0</v>
      </c>
      <c r="L315" s="41">
        <f>MAX(0,K315-M$4)</f>
        <v>0</v>
      </c>
      <c r="M315" s="41">
        <f>I315+L315</f>
        <v>0</v>
      </c>
      <c r="N315" s="41">
        <f>MAX(0,MIN(L315,M315-$C315))</f>
        <v>0</v>
      </c>
      <c r="O315" s="41">
        <f>R314*(1+P$4/12)</f>
        <v>0</v>
      </c>
      <c r="P315" s="41">
        <f>MAX(0,O315-Q$4)</f>
        <v>0</v>
      </c>
      <c r="Q315" s="41">
        <f>M315+P315</f>
        <v>0</v>
      </c>
      <c r="R315" s="41">
        <f>MAX(0,MIN(P315,Q315-$C315))</f>
        <v>0</v>
      </c>
      <c r="S315" s="41">
        <f>V314*(1+T$4/12)</f>
        <v>0</v>
      </c>
      <c r="T315" s="41">
        <f>MAX(0,S315-U$4)</f>
        <v>0</v>
      </c>
      <c r="U315" s="41">
        <f>Q315+T315</f>
        <v>0</v>
      </c>
      <c r="V315" s="41">
        <f>MAX(0,MIN(T315,U315-$C315))</f>
        <v>0</v>
      </c>
      <c r="W315" s="41">
        <f>Z314*(1+X$4/12)</f>
        <v>0</v>
      </c>
      <c r="X315" s="41">
        <f>MAX(0,W315-Y$4)</f>
        <v>0</v>
      </c>
      <c r="Y315" s="41">
        <f>U315+X315</f>
        <v>0</v>
      </c>
      <c r="Z315" s="41">
        <f>MAX(0,MIN(X315,Y315-$C315))</f>
        <v>0</v>
      </c>
      <c r="AA315" s="41">
        <f>AD314*(1+AB$4/12)</f>
        <v>0</v>
      </c>
      <c r="AB315" s="41">
        <f>MAX(0,AA315-AC$4)</f>
        <v>0</v>
      </c>
      <c r="AC315" s="41">
        <f>Y315+AB315</f>
        <v>0</v>
      </c>
      <c r="AD315" s="41">
        <f>MAX(0,MIN(AB315,AC315-$C315))</f>
        <v>0</v>
      </c>
      <c r="AE315" s="41">
        <f>AH314*(1+AF$4/12)</f>
        <v>0</v>
      </c>
      <c r="AF315" s="41">
        <f>MAX(0,AE315-AG$4)</f>
        <v>0</v>
      </c>
      <c r="AG315" s="41">
        <f>AC315+AF315</f>
        <v>0</v>
      </c>
      <c r="AH315" s="41">
        <f>MAX(0,MIN(AF315,AG315-$C315))</f>
        <v>0</v>
      </c>
      <c r="AI315" s="41">
        <f>AL314*(1+AJ$4/12)</f>
        <v>0</v>
      </c>
      <c r="AJ315" s="41">
        <f>MAX(0,AI315-AK$4)</f>
        <v>0</v>
      </c>
      <c r="AK315" s="41">
        <f>AG315+AJ315</f>
        <v>0</v>
      </c>
      <c r="AL315" s="41">
        <f>MAX(0,MIN(AJ315,AK315-$C315))</f>
        <v>0</v>
      </c>
      <c r="AM315" s="41">
        <f>AP314*(1+AN$4/12)</f>
        <v>0</v>
      </c>
      <c r="AN315" s="41">
        <f>MAX(0,AM315-AO$4)</f>
        <v>0</v>
      </c>
      <c r="AO315" s="41">
        <f>AK315+AN315</f>
        <v>0</v>
      </c>
      <c r="AP315" s="41">
        <f>MAX(0,MIN(AN315,AO315-$C315))</f>
        <v>0</v>
      </c>
      <c r="AQ315" s="41">
        <f>AT314*(1+AR$4/12)</f>
        <v>0</v>
      </c>
      <c r="AR315" s="41">
        <f>MAX(0,AQ315-AS$4)</f>
        <v>0</v>
      </c>
      <c r="AS315" s="41">
        <f>AO315+AR315</f>
        <v>0</v>
      </c>
      <c r="AT315" s="41">
        <f>MAX(0,MIN(AR315,AS315-$C315))</f>
        <v>0</v>
      </c>
    </row>
    <row r="316">
      <c r="A316" s="40" t="n">
        <v>310</v>
      </c>
      <c r="B316" s="40" t="str">
        <f>CHOOSE(MONTH(EDATE('4 Дългове'!$D$20,A316-1)),"януари","февруари","март","април","май","юни","юли","август","септември","октомври","ноември","декември")&amp;" "&amp;YEAR(EDATE('4 Дългове'!$D$20,A316-1))&amp;" г."</f>
        <v>август 2052 г.</v>
      </c>
      <c r="C316" s="41">
        <f>$C$4-(G316+K316+O316+S316+W316+AA316+AE316+AI316+AM316+AQ316)+(H316+L316+P316+T316+X316+AB316+AF316+AJ316+AN316+AR316)</f>
        <v>470</v>
      </c>
      <c r="D316" s="41">
        <f>(G316+K316+O316+S316+W316+AA316+AE316+AI316+AM316+AQ316)-(J315+N315+R315+V315+Z315+AD315+AH315+AL315+AP315+AT315)</f>
        <v>0</v>
      </c>
      <c r="E316" s="41">
        <f>J316+N316+R316+V316+Z316+AD316+AH316+AL316+AP316+AT316</f>
        <v>0</v>
      </c>
      <c r="F316" s="40" t="str">
        <f>IF(AND(E316&lt;0.005,E315&gt;=0.005),A316,"")</f>
        <v/>
      </c>
      <c r="G316" s="41">
        <f>J315*(1+H$4/12)</f>
        <v>0</v>
      </c>
      <c r="H316" s="41">
        <f>MAX(0,G316-I$4)</f>
        <v>0</v>
      </c>
      <c r="I316" s="41">
        <f>H316</f>
        <v>0</v>
      </c>
      <c r="J316" s="41">
        <f>MAX(0,MIN(H316,I316-$C316))</f>
        <v>0</v>
      </c>
      <c r="K316" s="41">
        <f>N315*(1+L$4/12)</f>
        <v>0</v>
      </c>
      <c r="L316" s="41">
        <f>MAX(0,K316-M$4)</f>
        <v>0</v>
      </c>
      <c r="M316" s="41">
        <f>I316+L316</f>
        <v>0</v>
      </c>
      <c r="N316" s="41">
        <f>MAX(0,MIN(L316,M316-$C316))</f>
        <v>0</v>
      </c>
      <c r="O316" s="41">
        <f>R315*(1+P$4/12)</f>
        <v>0</v>
      </c>
      <c r="P316" s="41">
        <f>MAX(0,O316-Q$4)</f>
        <v>0</v>
      </c>
      <c r="Q316" s="41">
        <f>M316+P316</f>
        <v>0</v>
      </c>
      <c r="R316" s="41">
        <f>MAX(0,MIN(P316,Q316-$C316))</f>
        <v>0</v>
      </c>
      <c r="S316" s="41">
        <f>V315*(1+T$4/12)</f>
        <v>0</v>
      </c>
      <c r="T316" s="41">
        <f>MAX(0,S316-U$4)</f>
        <v>0</v>
      </c>
      <c r="U316" s="41">
        <f>Q316+T316</f>
        <v>0</v>
      </c>
      <c r="V316" s="41">
        <f>MAX(0,MIN(T316,U316-$C316))</f>
        <v>0</v>
      </c>
      <c r="W316" s="41">
        <f>Z315*(1+X$4/12)</f>
        <v>0</v>
      </c>
      <c r="X316" s="41">
        <f>MAX(0,W316-Y$4)</f>
        <v>0</v>
      </c>
      <c r="Y316" s="41">
        <f>U316+X316</f>
        <v>0</v>
      </c>
      <c r="Z316" s="41">
        <f>MAX(0,MIN(X316,Y316-$C316))</f>
        <v>0</v>
      </c>
      <c r="AA316" s="41">
        <f>AD315*(1+AB$4/12)</f>
        <v>0</v>
      </c>
      <c r="AB316" s="41">
        <f>MAX(0,AA316-AC$4)</f>
        <v>0</v>
      </c>
      <c r="AC316" s="41">
        <f>Y316+AB316</f>
        <v>0</v>
      </c>
      <c r="AD316" s="41">
        <f>MAX(0,MIN(AB316,AC316-$C316))</f>
        <v>0</v>
      </c>
      <c r="AE316" s="41">
        <f>AH315*(1+AF$4/12)</f>
        <v>0</v>
      </c>
      <c r="AF316" s="41">
        <f>MAX(0,AE316-AG$4)</f>
        <v>0</v>
      </c>
      <c r="AG316" s="41">
        <f>AC316+AF316</f>
        <v>0</v>
      </c>
      <c r="AH316" s="41">
        <f>MAX(0,MIN(AF316,AG316-$C316))</f>
        <v>0</v>
      </c>
      <c r="AI316" s="41">
        <f>AL315*(1+AJ$4/12)</f>
        <v>0</v>
      </c>
      <c r="AJ316" s="41">
        <f>MAX(0,AI316-AK$4)</f>
        <v>0</v>
      </c>
      <c r="AK316" s="41">
        <f>AG316+AJ316</f>
        <v>0</v>
      </c>
      <c r="AL316" s="41">
        <f>MAX(0,MIN(AJ316,AK316-$C316))</f>
        <v>0</v>
      </c>
      <c r="AM316" s="41">
        <f>AP315*(1+AN$4/12)</f>
        <v>0</v>
      </c>
      <c r="AN316" s="41">
        <f>MAX(0,AM316-AO$4)</f>
        <v>0</v>
      </c>
      <c r="AO316" s="41">
        <f>AK316+AN316</f>
        <v>0</v>
      </c>
      <c r="AP316" s="41">
        <f>MAX(0,MIN(AN316,AO316-$C316))</f>
        <v>0</v>
      </c>
      <c r="AQ316" s="41">
        <f>AT315*(1+AR$4/12)</f>
        <v>0</v>
      </c>
      <c r="AR316" s="41">
        <f>MAX(0,AQ316-AS$4)</f>
        <v>0</v>
      </c>
      <c r="AS316" s="41">
        <f>AO316+AR316</f>
        <v>0</v>
      </c>
      <c r="AT316" s="41">
        <f>MAX(0,MIN(AR316,AS316-$C316))</f>
        <v>0</v>
      </c>
    </row>
    <row r="317">
      <c r="A317" s="40" t="n">
        <v>311</v>
      </c>
      <c r="B317" s="40" t="str">
        <f>CHOOSE(MONTH(EDATE('4 Дългове'!$D$20,A317-1)),"януари","февруари","март","април","май","юни","юли","август","септември","октомври","ноември","декември")&amp;" "&amp;YEAR(EDATE('4 Дългове'!$D$20,A317-1))&amp;" г."</f>
        <v>септември 2052 г.</v>
      </c>
      <c r="C317" s="41">
        <f>$C$4-(G317+K317+O317+S317+W317+AA317+AE317+AI317+AM317+AQ317)+(H317+L317+P317+T317+X317+AB317+AF317+AJ317+AN317+AR317)</f>
        <v>470</v>
      </c>
      <c r="D317" s="41">
        <f>(G317+K317+O317+S317+W317+AA317+AE317+AI317+AM317+AQ317)-(J316+N316+R316+V316+Z316+AD316+AH316+AL316+AP316+AT316)</f>
        <v>0</v>
      </c>
      <c r="E317" s="41">
        <f>J317+N317+R317+V317+Z317+AD317+AH317+AL317+AP317+AT317</f>
        <v>0</v>
      </c>
      <c r="F317" s="40" t="str">
        <f>IF(AND(E317&lt;0.005,E316&gt;=0.005),A317,"")</f>
        <v/>
      </c>
      <c r="G317" s="41">
        <f>J316*(1+H$4/12)</f>
        <v>0</v>
      </c>
      <c r="H317" s="41">
        <f>MAX(0,G317-I$4)</f>
        <v>0</v>
      </c>
      <c r="I317" s="41">
        <f>H317</f>
        <v>0</v>
      </c>
      <c r="J317" s="41">
        <f>MAX(0,MIN(H317,I317-$C317))</f>
        <v>0</v>
      </c>
      <c r="K317" s="41">
        <f>N316*(1+L$4/12)</f>
        <v>0</v>
      </c>
      <c r="L317" s="41">
        <f>MAX(0,K317-M$4)</f>
        <v>0</v>
      </c>
      <c r="M317" s="41">
        <f>I317+L317</f>
        <v>0</v>
      </c>
      <c r="N317" s="41">
        <f>MAX(0,MIN(L317,M317-$C317))</f>
        <v>0</v>
      </c>
      <c r="O317" s="41">
        <f>R316*(1+P$4/12)</f>
        <v>0</v>
      </c>
      <c r="P317" s="41">
        <f>MAX(0,O317-Q$4)</f>
        <v>0</v>
      </c>
      <c r="Q317" s="41">
        <f>M317+P317</f>
        <v>0</v>
      </c>
      <c r="R317" s="41">
        <f>MAX(0,MIN(P317,Q317-$C317))</f>
        <v>0</v>
      </c>
      <c r="S317" s="41">
        <f>V316*(1+T$4/12)</f>
        <v>0</v>
      </c>
      <c r="T317" s="41">
        <f>MAX(0,S317-U$4)</f>
        <v>0</v>
      </c>
      <c r="U317" s="41">
        <f>Q317+T317</f>
        <v>0</v>
      </c>
      <c r="V317" s="41">
        <f>MAX(0,MIN(T317,U317-$C317))</f>
        <v>0</v>
      </c>
      <c r="W317" s="41">
        <f>Z316*(1+X$4/12)</f>
        <v>0</v>
      </c>
      <c r="X317" s="41">
        <f>MAX(0,W317-Y$4)</f>
        <v>0</v>
      </c>
      <c r="Y317" s="41">
        <f>U317+X317</f>
        <v>0</v>
      </c>
      <c r="Z317" s="41">
        <f>MAX(0,MIN(X317,Y317-$C317))</f>
        <v>0</v>
      </c>
      <c r="AA317" s="41">
        <f>AD316*(1+AB$4/12)</f>
        <v>0</v>
      </c>
      <c r="AB317" s="41">
        <f>MAX(0,AA317-AC$4)</f>
        <v>0</v>
      </c>
      <c r="AC317" s="41">
        <f>Y317+AB317</f>
        <v>0</v>
      </c>
      <c r="AD317" s="41">
        <f>MAX(0,MIN(AB317,AC317-$C317))</f>
        <v>0</v>
      </c>
      <c r="AE317" s="41">
        <f>AH316*(1+AF$4/12)</f>
        <v>0</v>
      </c>
      <c r="AF317" s="41">
        <f>MAX(0,AE317-AG$4)</f>
        <v>0</v>
      </c>
      <c r="AG317" s="41">
        <f>AC317+AF317</f>
        <v>0</v>
      </c>
      <c r="AH317" s="41">
        <f>MAX(0,MIN(AF317,AG317-$C317))</f>
        <v>0</v>
      </c>
      <c r="AI317" s="41">
        <f>AL316*(1+AJ$4/12)</f>
        <v>0</v>
      </c>
      <c r="AJ317" s="41">
        <f>MAX(0,AI317-AK$4)</f>
        <v>0</v>
      </c>
      <c r="AK317" s="41">
        <f>AG317+AJ317</f>
        <v>0</v>
      </c>
      <c r="AL317" s="41">
        <f>MAX(0,MIN(AJ317,AK317-$C317))</f>
        <v>0</v>
      </c>
      <c r="AM317" s="41">
        <f>AP316*(1+AN$4/12)</f>
        <v>0</v>
      </c>
      <c r="AN317" s="41">
        <f>MAX(0,AM317-AO$4)</f>
        <v>0</v>
      </c>
      <c r="AO317" s="41">
        <f>AK317+AN317</f>
        <v>0</v>
      </c>
      <c r="AP317" s="41">
        <f>MAX(0,MIN(AN317,AO317-$C317))</f>
        <v>0</v>
      </c>
      <c r="AQ317" s="41">
        <f>AT316*(1+AR$4/12)</f>
        <v>0</v>
      </c>
      <c r="AR317" s="41">
        <f>MAX(0,AQ317-AS$4)</f>
        <v>0</v>
      </c>
      <c r="AS317" s="41">
        <f>AO317+AR317</f>
        <v>0</v>
      </c>
      <c r="AT317" s="41">
        <f>MAX(0,MIN(AR317,AS317-$C317))</f>
        <v>0</v>
      </c>
    </row>
    <row r="318">
      <c r="A318" s="40" t="n">
        <v>312</v>
      </c>
      <c r="B318" s="40" t="str">
        <f>CHOOSE(MONTH(EDATE('4 Дългове'!$D$20,A318-1)),"януари","февруари","март","април","май","юни","юли","август","септември","октомври","ноември","декември")&amp;" "&amp;YEAR(EDATE('4 Дългове'!$D$20,A318-1))&amp;" г."</f>
        <v>октомври 2052 г.</v>
      </c>
      <c r="C318" s="41">
        <f>$C$4-(G318+K318+O318+S318+W318+AA318+AE318+AI318+AM318+AQ318)+(H318+L318+P318+T318+X318+AB318+AF318+AJ318+AN318+AR318)</f>
        <v>470</v>
      </c>
      <c r="D318" s="41">
        <f>(G318+K318+O318+S318+W318+AA318+AE318+AI318+AM318+AQ318)-(J317+N317+R317+V317+Z317+AD317+AH317+AL317+AP317+AT317)</f>
        <v>0</v>
      </c>
      <c r="E318" s="41">
        <f>J318+N318+R318+V318+Z318+AD318+AH318+AL318+AP318+AT318</f>
        <v>0</v>
      </c>
      <c r="F318" s="40" t="str">
        <f>IF(AND(E318&lt;0.005,E317&gt;=0.005),A318,"")</f>
        <v/>
      </c>
      <c r="G318" s="41">
        <f>J317*(1+H$4/12)</f>
        <v>0</v>
      </c>
      <c r="H318" s="41">
        <f>MAX(0,G318-I$4)</f>
        <v>0</v>
      </c>
      <c r="I318" s="41">
        <f>H318</f>
        <v>0</v>
      </c>
      <c r="J318" s="41">
        <f>MAX(0,MIN(H318,I318-$C318))</f>
        <v>0</v>
      </c>
      <c r="K318" s="41">
        <f>N317*(1+L$4/12)</f>
        <v>0</v>
      </c>
      <c r="L318" s="41">
        <f>MAX(0,K318-M$4)</f>
        <v>0</v>
      </c>
      <c r="M318" s="41">
        <f>I318+L318</f>
        <v>0</v>
      </c>
      <c r="N318" s="41">
        <f>MAX(0,MIN(L318,M318-$C318))</f>
        <v>0</v>
      </c>
      <c r="O318" s="41">
        <f>R317*(1+P$4/12)</f>
        <v>0</v>
      </c>
      <c r="P318" s="41">
        <f>MAX(0,O318-Q$4)</f>
        <v>0</v>
      </c>
      <c r="Q318" s="41">
        <f>M318+P318</f>
        <v>0</v>
      </c>
      <c r="R318" s="41">
        <f>MAX(0,MIN(P318,Q318-$C318))</f>
        <v>0</v>
      </c>
      <c r="S318" s="41">
        <f>V317*(1+T$4/12)</f>
        <v>0</v>
      </c>
      <c r="T318" s="41">
        <f>MAX(0,S318-U$4)</f>
        <v>0</v>
      </c>
      <c r="U318" s="41">
        <f>Q318+T318</f>
        <v>0</v>
      </c>
      <c r="V318" s="41">
        <f>MAX(0,MIN(T318,U318-$C318))</f>
        <v>0</v>
      </c>
      <c r="W318" s="41">
        <f>Z317*(1+X$4/12)</f>
        <v>0</v>
      </c>
      <c r="X318" s="41">
        <f>MAX(0,W318-Y$4)</f>
        <v>0</v>
      </c>
      <c r="Y318" s="41">
        <f>U318+X318</f>
        <v>0</v>
      </c>
      <c r="Z318" s="41">
        <f>MAX(0,MIN(X318,Y318-$C318))</f>
        <v>0</v>
      </c>
      <c r="AA318" s="41">
        <f>AD317*(1+AB$4/12)</f>
        <v>0</v>
      </c>
      <c r="AB318" s="41">
        <f>MAX(0,AA318-AC$4)</f>
        <v>0</v>
      </c>
      <c r="AC318" s="41">
        <f>Y318+AB318</f>
        <v>0</v>
      </c>
      <c r="AD318" s="41">
        <f>MAX(0,MIN(AB318,AC318-$C318))</f>
        <v>0</v>
      </c>
      <c r="AE318" s="41">
        <f>AH317*(1+AF$4/12)</f>
        <v>0</v>
      </c>
      <c r="AF318" s="41">
        <f>MAX(0,AE318-AG$4)</f>
        <v>0</v>
      </c>
      <c r="AG318" s="41">
        <f>AC318+AF318</f>
        <v>0</v>
      </c>
      <c r="AH318" s="41">
        <f>MAX(0,MIN(AF318,AG318-$C318))</f>
        <v>0</v>
      </c>
      <c r="AI318" s="41">
        <f>AL317*(1+AJ$4/12)</f>
        <v>0</v>
      </c>
      <c r="AJ318" s="41">
        <f>MAX(0,AI318-AK$4)</f>
        <v>0</v>
      </c>
      <c r="AK318" s="41">
        <f>AG318+AJ318</f>
        <v>0</v>
      </c>
      <c r="AL318" s="41">
        <f>MAX(0,MIN(AJ318,AK318-$C318))</f>
        <v>0</v>
      </c>
      <c r="AM318" s="41">
        <f>AP317*(1+AN$4/12)</f>
        <v>0</v>
      </c>
      <c r="AN318" s="41">
        <f>MAX(0,AM318-AO$4)</f>
        <v>0</v>
      </c>
      <c r="AO318" s="41">
        <f>AK318+AN318</f>
        <v>0</v>
      </c>
      <c r="AP318" s="41">
        <f>MAX(0,MIN(AN318,AO318-$C318))</f>
        <v>0</v>
      </c>
      <c r="AQ318" s="41">
        <f>AT317*(1+AR$4/12)</f>
        <v>0</v>
      </c>
      <c r="AR318" s="41">
        <f>MAX(0,AQ318-AS$4)</f>
        <v>0</v>
      </c>
      <c r="AS318" s="41">
        <f>AO318+AR318</f>
        <v>0</v>
      </c>
      <c r="AT318" s="41">
        <f>MAX(0,MIN(AR318,AS318-$C318))</f>
        <v>0</v>
      </c>
    </row>
    <row r="319">
      <c r="A319" s="40" t="n">
        <v>313</v>
      </c>
      <c r="B319" s="40" t="str">
        <f>CHOOSE(MONTH(EDATE('4 Дългове'!$D$20,A319-1)),"януари","февруари","март","април","май","юни","юли","август","септември","октомври","ноември","декември")&amp;" "&amp;YEAR(EDATE('4 Дългове'!$D$20,A319-1))&amp;" г."</f>
        <v>ноември 2052 г.</v>
      </c>
      <c r="C319" s="41">
        <f>$C$4-(G319+K319+O319+S319+W319+AA319+AE319+AI319+AM319+AQ319)+(H319+L319+P319+T319+X319+AB319+AF319+AJ319+AN319+AR319)</f>
        <v>470</v>
      </c>
      <c r="D319" s="41">
        <f>(G319+K319+O319+S319+W319+AA319+AE319+AI319+AM319+AQ319)-(J318+N318+R318+V318+Z318+AD318+AH318+AL318+AP318+AT318)</f>
        <v>0</v>
      </c>
      <c r="E319" s="41">
        <f>J319+N319+R319+V319+Z319+AD319+AH319+AL319+AP319+AT319</f>
        <v>0</v>
      </c>
      <c r="F319" s="40" t="str">
        <f>IF(AND(E319&lt;0.005,E318&gt;=0.005),A319,"")</f>
        <v/>
      </c>
      <c r="G319" s="41">
        <f>J318*(1+H$4/12)</f>
        <v>0</v>
      </c>
      <c r="H319" s="41">
        <f>MAX(0,G319-I$4)</f>
        <v>0</v>
      </c>
      <c r="I319" s="41">
        <f>H319</f>
        <v>0</v>
      </c>
      <c r="J319" s="41">
        <f>MAX(0,MIN(H319,I319-$C319))</f>
        <v>0</v>
      </c>
      <c r="K319" s="41">
        <f>N318*(1+L$4/12)</f>
        <v>0</v>
      </c>
      <c r="L319" s="41">
        <f>MAX(0,K319-M$4)</f>
        <v>0</v>
      </c>
      <c r="M319" s="41">
        <f>I319+L319</f>
        <v>0</v>
      </c>
      <c r="N319" s="41">
        <f>MAX(0,MIN(L319,M319-$C319))</f>
        <v>0</v>
      </c>
      <c r="O319" s="41">
        <f>R318*(1+P$4/12)</f>
        <v>0</v>
      </c>
      <c r="P319" s="41">
        <f>MAX(0,O319-Q$4)</f>
        <v>0</v>
      </c>
      <c r="Q319" s="41">
        <f>M319+P319</f>
        <v>0</v>
      </c>
      <c r="R319" s="41">
        <f>MAX(0,MIN(P319,Q319-$C319))</f>
        <v>0</v>
      </c>
      <c r="S319" s="41">
        <f>V318*(1+T$4/12)</f>
        <v>0</v>
      </c>
      <c r="T319" s="41">
        <f>MAX(0,S319-U$4)</f>
        <v>0</v>
      </c>
      <c r="U319" s="41">
        <f>Q319+T319</f>
        <v>0</v>
      </c>
      <c r="V319" s="41">
        <f>MAX(0,MIN(T319,U319-$C319))</f>
        <v>0</v>
      </c>
      <c r="W319" s="41">
        <f>Z318*(1+X$4/12)</f>
        <v>0</v>
      </c>
      <c r="X319" s="41">
        <f>MAX(0,W319-Y$4)</f>
        <v>0</v>
      </c>
      <c r="Y319" s="41">
        <f>U319+X319</f>
        <v>0</v>
      </c>
      <c r="Z319" s="41">
        <f>MAX(0,MIN(X319,Y319-$C319))</f>
        <v>0</v>
      </c>
      <c r="AA319" s="41">
        <f>AD318*(1+AB$4/12)</f>
        <v>0</v>
      </c>
      <c r="AB319" s="41">
        <f>MAX(0,AA319-AC$4)</f>
        <v>0</v>
      </c>
      <c r="AC319" s="41">
        <f>Y319+AB319</f>
        <v>0</v>
      </c>
      <c r="AD319" s="41">
        <f>MAX(0,MIN(AB319,AC319-$C319))</f>
        <v>0</v>
      </c>
      <c r="AE319" s="41">
        <f>AH318*(1+AF$4/12)</f>
        <v>0</v>
      </c>
      <c r="AF319" s="41">
        <f>MAX(0,AE319-AG$4)</f>
        <v>0</v>
      </c>
      <c r="AG319" s="41">
        <f>AC319+AF319</f>
        <v>0</v>
      </c>
      <c r="AH319" s="41">
        <f>MAX(0,MIN(AF319,AG319-$C319))</f>
        <v>0</v>
      </c>
      <c r="AI319" s="41">
        <f>AL318*(1+AJ$4/12)</f>
        <v>0</v>
      </c>
      <c r="AJ319" s="41">
        <f>MAX(0,AI319-AK$4)</f>
        <v>0</v>
      </c>
      <c r="AK319" s="41">
        <f>AG319+AJ319</f>
        <v>0</v>
      </c>
      <c r="AL319" s="41">
        <f>MAX(0,MIN(AJ319,AK319-$C319))</f>
        <v>0</v>
      </c>
      <c r="AM319" s="41">
        <f>AP318*(1+AN$4/12)</f>
        <v>0</v>
      </c>
      <c r="AN319" s="41">
        <f>MAX(0,AM319-AO$4)</f>
        <v>0</v>
      </c>
      <c r="AO319" s="41">
        <f>AK319+AN319</f>
        <v>0</v>
      </c>
      <c r="AP319" s="41">
        <f>MAX(0,MIN(AN319,AO319-$C319))</f>
        <v>0</v>
      </c>
      <c r="AQ319" s="41">
        <f>AT318*(1+AR$4/12)</f>
        <v>0</v>
      </c>
      <c r="AR319" s="41">
        <f>MAX(0,AQ319-AS$4)</f>
        <v>0</v>
      </c>
      <c r="AS319" s="41">
        <f>AO319+AR319</f>
        <v>0</v>
      </c>
      <c r="AT319" s="41">
        <f>MAX(0,MIN(AR319,AS319-$C319))</f>
        <v>0</v>
      </c>
    </row>
    <row r="320">
      <c r="A320" s="40" t="n">
        <v>314</v>
      </c>
      <c r="B320" s="40" t="str">
        <f>CHOOSE(MONTH(EDATE('4 Дългове'!$D$20,A320-1)),"януари","февруари","март","април","май","юни","юли","август","септември","октомври","ноември","декември")&amp;" "&amp;YEAR(EDATE('4 Дългове'!$D$20,A320-1))&amp;" г."</f>
        <v>декември 2052 г.</v>
      </c>
      <c r="C320" s="41">
        <f>$C$4-(G320+K320+O320+S320+W320+AA320+AE320+AI320+AM320+AQ320)+(H320+L320+P320+T320+X320+AB320+AF320+AJ320+AN320+AR320)</f>
        <v>470</v>
      </c>
      <c r="D320" s="41">
        <f>(G320+K320+O320+S320+W320+AA320+AE320+AI320+AM320+AQ320)-(J319+N319+R319+V319+Z319+AD319+AH319+AL319+AP319+AT319)</f>
        <v>0</v>
      </c>
      <c r="E320" s="41">
        <f>J320+N320+R320+V320+Z320+AD320+AH320+AL320+AP320+AT320</f>
        <v>0</v>
      </c>
      <c r="F320" s="40" t="str">
        <f>IF(AND(E320&lt;0.005,E319&gt;=0.005),A320,"")</f>
        <v/>
      </c>
      <c r="G320" s="41">
        <f>J319*(1+H$4/12)</f>
        <v>0</v>
      </c>
      <c r="H320" s="41">
        <f>MAX(0,G320-I$4)</f>
        <v>0</v>
      </c>
      <c r="I320" s="41">
        <f>H320</f>
        <v>0</v>
      </c>
      <c r="J320" s="41">
        <f>MAX(0,MIN(H320,I320-$C320))</f>
        <v>0</v>
      </c>
      <c r="K320" s="41">
        <f>N319*(1+L$4/12)</f>
        <v>0</v>
      </c>
      <c r="L320" s="41">
        <f>MAX(0,K320-M$4)</f>
        <v>0</v>
      </c>
      <c r="M320" s="41">
        <f>I320+L320</f>
        <v>0</v>
      </c>
      <c r="N320" s="41">
        <f>MAX(0,MIN(L320,M320-$C320))</f>
        <v>0</v>
      </c>
      <c r="O320" s="41">
        <f>R319*(1+P$4/12)</f>
        <v>0</v>
      </c>
      <c r="P320" s="41">
        <f>MAX(0,O320-Q$4)</f>
        <v>0</v>
      </c>
      <c r="Q320" s="41">
        <f>M320+P320</f>
        <v>0</v>
      </c>
      <c r="R320" s="41">
        <f>MAX(0,MIN(P320,Q320-$C320))</f>
        <v>0</v>
      </c>
      <c r="S320" s="41">
        <f>V319*(1+T$4/12)</f>
        <v>0</v>
      </c>
      <c r="T320" s="41">
        <f>MAX(0,S320-U$4)</f>
        <v>0</v>
      </c>
      <c r="U320" s="41">
        <f>Q320+T320</f>
        <v>0</v>
      </c>
      <c r="V320" s="41">
        <f>MAX(0,MIN(T320,U320-$C320))</f>
        <v>0</v>
      </c>
      <c r="W320" s="41">
        <f>Z319*(1+X$4/12)</f>
        <v>0</v>
      </c>
      <c r="X320" s="41">
        <f>MAX(0,W320-Y$4)</f>
        <v>0</v>
      </c>
      <c r="Y320" s="41">
        <f>U320+X320</f>
        <v>0</v>
      </c>
      <c r="Z320" s="41">
        <f>MAX(0,MIN(X320,Y320-$C320))</f>
        <v>0</v>
      </c>
      <c r="AA320" s="41">
        <f>AD319*(1+AB$4/12)</f>
        <v>0</v>
      </c>
      <c r="AB320" s="41">
        <f>MAX(0,AA320-AC$4)</f>
        <v>0</v>
      </c>
      <c r="AC320" s="41">
        <f>Y320+AB320</f>
        <v>0</v>
      </c>
      <c r="AD320" s="41">
        <f>MAX(0,MIN(AB320,AC320-$C320))</f>
        <v>0</v>
      </c>
      <c r="AE320" s="41">
        <f>AH319*(1+AF$4/12)</f>
        <v>0</v>
      </c>
      <c r="AF320" s="41">
        <f>MAX(0,AE320-AG$4)</f>
        <v>0</v>
      </c>
      <c r="AG320" s="41">
        <f>AC320+AF320</f>
        <v>0</v>
      </c>
      <c r="AH320" s="41">
        <f>MAX(0,MIN(AF320,AG320-$C320))</f>
        <v>0</v>
      </c>
      <c r="AI320" s="41">
        <f>AL319*(1+AJ$4/12)</f>
        <v>0</v>
      </c>
      <c r="AJ320" s="41">
        <f>MAX(0,AI320-AK$4)</f>
        <v>0</v>
      </c>
      <c r="AK320" s="41">
        <f>AG320+AJ320</f>
        <v>0</v>
      </c>
      <c r="AL320" s="41">
        <f>MAX(0,MIN(AJ320,AK320-$C320))</f>
        <v>0</v>
      </c>
      <c r="AM320" s="41">
        <f>AP319*(1+AN$4/12)</f>
        <v>0</v>
      </c>
      <c r="AN320" s="41">
        <f>MAX(0,AM320-AO$4)</f>
        <v>0</v>
      </c>
      <c r="AO320" s="41">
        <f>AK320+AN320</f>
        <v>0</v>
      </c>
      <c r="AP320" s="41">
        <f>MAX(0,MIN(AN320,AO320-$C320))</f>
        <v>0</v>
      </c>
      <c r="AQ320" s="41">
        <f>AT319*(1+AR$4/12)</f>
        <v>0</v>
      </c>
      <c r="AR320" s="41">
        <f>MAX(0,AQ320-AS$4)</f>
        <v>0</v>
      </c>
      <c r="AS320" s="41">
        <f>AO320+AR320</f>
        <v>0</v>
      </c>
      <c r="AT320" s="41">
        <f>MAX(0,MIN(AR320,AS320-$C320))</f>
        <v>0</v>
      </c>
    </row>
    <row r="321">
      <c r="A321" s="40" t="n">
        <v>315</v>
      </c>
      <c r="B321" s="40" t="str">
        <f>CHOOSE(MONTH(EDATE('4 Дългове'!$D$20,A321-1)),"януари","февруари","март","април","май","юни","юли","август","септември","октомври","ноември","декември")&amp;" "&amp;YEAR(EDATE('4 Дългове'!$D$20,A321-1))&amp;" г."</f>
        <v>януари 2053 г.</v>
      </c>
      <c r="C321" s="41">
        <f>$C$4-(G321+K321+O321+S321+W321+AA321+AE321+AI321+AM321+AQ321)+(H321+L321+P321+T321+X321+AB321+AF321+AJ321+AN321+AR321)</f>
        <v>470</v>
      </c>
      <c r="D321" s="41">
        <f>(G321+K321+O321+S321+W321+AA321+AE321+AI321+AM321+AQ321)-(J320+N320+R320+V320+Z320+AD320+AH320+AL320+AP320+AT320)</f>
        <v>0</v>
      </c>
      <c r="E321" s="41">
        <f>J321+N321+R321+V321+Z321+AD321+AH321+AL321+AP321+AT321</f>
        <v>0</v>
      </c>
      <c r="F321" s="40" t="str">
        <f>IF(AND(E321&lt;0.005,E320&gt;=0.005),A321,"")</f>
        <v/>
      </c>
      <c r="G321" s="41">
        <f>J320*(1+H$4/12)</f>
        <v>0</v>
      </c>
      <c r="H321" s="41">
        <f>MAX(0,G321-I$4)</f>
        <v>0</v>
      </c>
      <c r="I321" s="41">
        <f>H321</f>
        <v>0</v>
      </c>
      <c r="J321" s="41">
        <f>MAX(0,MIN(H321,I321-$C321))</f>
        <v>0</v>
      </c>
      <c r="K321" s="41">
        <f>N320*(1+L$4/12)</f>
        <v>0</v>
      </c>
      <c r="L321" s="41">
        <f>MAX(0,K321-M$4)</f>
        <v>0</v>
      </c>
      <c r="M321" s="41">
        <f>I321+L321</f>
        <v>0</v>
      </c>
      <c r="N321" s="41">
        <f>MAX(0,MIN(L321,M321-$C321))</f>
        <v>0</v>
      </c>
      <c r="O321" s="41">
        <f>R320*(1+P$4/12)</f>
        <v>0</v>
      </c>
      <c r="P321" s="41">
        <f>MAX(0,O321-Q$4)</f>
        <v>0</v>
      </c>
      <c r="Q321" s="41">
        <f>M321+P321</f>
        <v>0</v>
      </c>
      <c r="R321" s="41">
        <f>MAX(0,MIN(P321,Q321-$C321))</f>
        <v>0</v>
      </c>
      <c r="S321" s="41">
        <f>V320*(1+T$4/12)</f>
        <v>0</v>
      </c>
      <c r="T321" s="41">
        <f>MAX(0,S321-U$4)</f>
        <v>0</v>
      </c>
      <c r="U321" s="41">
        <f>Q321+T321</f>
        <v>0</v>
      </c>
      <c r="V321" s="41">
        <f>MAX(0,MIN(T321,U321-$C321))</f>
        <v>0</v>
      </c>
      <c r="W321" s="41">
        <f>Z320*(1+X$4/12)</f>
        <v>0</v>
      </c>
      <c r="X321" s="41">
        <f>MAX(0,W321-Y$4)</f>
        <v>0</v>
      </c>
      <c r="Y321" s="41">
        <f>U321+X321</f>
        <v>0</v>
      </c>
      <c r="Z321" s="41">
        <f>MAX(0,MIN(X321,Y321-$C321))</f>
        <v>0</v>
      </c>
      <c r="AA321" s="41">
        <f>AD320*(1+AB$4/12)</f>
        <v>0</v>
      </c>
      <c r="AB321" s="41">
        <f>MAX(0,AA321-AC$4)</f>
        <v>0</v>
      </c>
      <c r="AC321" s="41">
        <f>Y321+AB321</f>
        <v>0</v>
      </c>
      <c r="AD321" s="41">
        <f>MAX(0,MIN(AB321,AC321-$C321))</f>
        <v>0</v>
      </c>
      <c r="AE321" s="41">
        <f>AH320*(1+AF$4/12)</f>
        <v>0</v>
      </c>
      <c r="AF321" s="41">
        <f>MAX(0,AE321-AG$4)</f>
        <v>0</v>
      </c>
      <c r="AG321" s="41">
        <f>AC321+AF321</f>
        <v>0</v>
      </c>
      <c r="AH321" s="41">
        <f>MAX(0,MIN(AF321,AG321-$C321))</f>
        <v>0</v>
      </c>
      <c r="AI321" s="41">
        <f>AL320*(1+AJ$4/12)</f>
        <v>0</v>
      </c>
      <c r="AJ321" s="41">
        <f>MAX(0,AI321-AK$4)</f>
        <v>0</v>
      </c>
      <c r="AK321" s="41">
        <f>AG321+AJ321</f>
        <v>0</v>
      </c>
      <c r="AL321" s="41">
        <f>MAX(0,MIN(AJ321,AK321-$C321))</f>
        <v>0</v>
      </c>
      <c r="AM321" s="41">
        <f>AP320*(1+AN$4/12)</f>
        <v>0</v>
      </c>
      <c r="AN321" s="41">
        <f>MAX(0,AM321-AO$4)</f>
        <v>0</v>
      </c>
      <c r="AO321" s="41">
        <f>AK321+AN321</f>
        <v>0</v>
      </c>
      <c r="AP321" s="41">
        <f>MAX(0,MIN(AN321,AO321-$C321))</f>
        <v>0</v>
      </c>
      <c r="AQ321" s="41">
        <f>AT320*(1+AR$4/12)</f>
        <v>0</v>
      </c>
      <c r="AR321" s="41">
        <f>MAX(0,AQ321-AS$4)</f>
        <v>0</v>
      </c>
      <c r="AS321" s="41">
        <f>AO321+AR321</f>
        <v>0</v>
      </c>
      <c r="AT321" s="41">
        <f>MAX(0,MIN(AR321,AS321-$C321))</f>
        <v>0</v>
      </c>
    </row>
    <row r="322">
      <c r="A322" s="40" t="n">
        <v>316</v>
      </c>
      <c r="B322" s="40" t="str">
        <f>CHOOSE(MONTH(EDATE('4 Дългове'!$D$20,A322-1)),"януари","февруари","март","април","май","юни","юли","август","септември","октомври","ноември","декември")&amp;" "&amp;YEAR(EDATE('4 Дългове'!$D$20,A322-1))&amp;" г."</f>
        <v>февруари 2053 г.</v>
      </c>
      <c r="C322" s="41">
        <f>$C$4-(G322+K322+O322+S322+W322+AA322+AE322+AI322+AM322+AQ322)+(H322+L322+P322+T322+X322+AB322+AF322+AJ322+AN322+AR322)</f>
        <v>470</v>
      </c>
      <c r="D322" s="41">
        <f>(G322+K322+O322+S322+W322+AA322+AE322+AI322+AM322+AQ322)-(J321+N321+R321+V321+Z321+AD321+AH321+AL321+AP321+AT321)</f>
        <v>0</v>
      </c>
      <c r="E322" s="41">
        <f>J322+N322+R322+V322+Z322+AD322+AH322+AL322+AP322+AT322</f>
        <v>0</v>
      </c>
      <c r="F322" s="40" t="str">
        <f>IF(AND(E322&lt;0.005,E321&gt;=0.005),A322,"")</f>
        <v/>
      </c>
      <c r="G322" s="41">
        <f>J321*(1+H$4/12)</f>
        <v>0</v>
      </c>
      <c r="H322" s="41">
        <f>MAX(0,G322-I$4)</f>
        <v>0</v>
      </c>
      <c r="I322" s="41">
        <f>H322</f>
        <v>0</v>
      </c>
      <c r="J322" s="41">
        <f>MAX(0,MIN(H322,I322-$C322))</f>
        <v>0</v>
      </c>
      <c r="K322" s="41">
        <f>N321*(1+L$4/12)</f>
        <v>0</v>
      </c>
      <c r="L322" s="41">
        <f>MAX(0,K322-M$4)</f>
        <v>0</v>
      </c>
      <c r="M322" s="41">
        <f>I322+L322</f>
        <v>0</v>
      </c>
      <c r="N322" s="41">
        <f>MAX(0,MIN(L322,M322-$C322))</f>
        <v>0</v>
      </c>
      <c r="O322" s="41">
        <f>R321*(1+P$4/12)</f>
        <v>0</v>
      </c>
      <c r="P322" s="41">
        <f>MAX(0,O322-Q$4)</f>
        <v>0</v>
      </c>
      <c r="Q322" s="41">
        <f>M322+P322</f>
        <v>0</v>
      </c>
      <c r="R322" s="41">
        <f>MAX(0,MIN(P322,Q322-$C322))</f>
        <v>0</v>
      </c>
      <c r="S322" s="41">
        <f>V321*(1+T$4/12)</f>
        <v>0</v>
      </c>
      <c r="T322" s="41">
        <f>MAX(0,S322-U$4)</f>
        <v>0</v>
      </c>
      <c r="U322" s="41">
        <f>Q322+T322</f>
        <v>0</v>
      </c>
      <c r="V322" s="41">
        <f>MAX(0,MIN(T322,U322-$C322))</f>
        <v>0</v>
      </c>
      <c r="W322" s="41">
        <f>Z321*(1+X$4/12)</f>
        <v>0</v>
      </c>
      <c r="X322" s="41">
        <f>MAX(0,W322-Y$4)</f>
        <v>0</v>
      </c>
      <c r="Y322" s="41">
        <f>U322+X322</f>
        <v>0</v>
      </c>
      <c r="Z322" s="41">
        <f>MAX(0,MIN(X322,Y322-$C322))</f>
        <v>0</v>
      </c>
      <c r="AA322" s="41">
        <f>AD321*(1+AB$4/12)</f>
        <v>0</v>
      </c>
      <c r="AB322" s="41">
        <f>MAX(0,AA322-AC$4)</f>
        <v>0</v>
      </c>
      <c r="AC322" s="41">
        <f>Y322+AB322</f>
        <v>0</v>
      </c>
      <c r="AD322" s="41">
        <f>MAX(0,MIN(AB322,AC322-$C322))</f>
        <v>0</v>
      </c>
      <c r="AE322" s="41">
        <f>AH321*(1+AF$4/12)</f>
        <v>0</v>
      </c>
      <c r="AF322" s="41">
        <f>MAX(0,AE322-AG$4)</f>
        <v>0</v>
      </c>
      <c r="AG322" s="41">
        <f>AC322+AF322</f>
        <v>0</v>
      </c>
      <c r="AH322" s="41">
        <f>MAX(0,MIN(AF322,AG322-$C322))</f>
        <v>0</v>
      </c>
      <c r="AI322" s="41">
        <f>AL321*(1+AJ$4/12)</f>
        <v>0</v>
      </c>
      <c r="AJ322" s="41">
        <f>MAX(0,AI322-AK$4)</f>
        <v>0</v>
      </c>
      <c r="AK322" s="41">
        <f>AG322+AJ322</f>
        <v>0</v>
      </c>
      <c r="AL322" s="41">
        <f>MAX(0,MIN(AJ322,AK322-$C322))</f>
        <v>0</v>
      </c>
      <c r="AM322" s="41">
        <f>AP321*(1+AN$4/12)</f>
        <v>0</v>
      </c>
      <c r="AN322" s="41">
        <f>MAX(0,AM322-AO$4)</f>
        <v>0</v>
      </c>
      <c r="AO322" s="41">
        <f>AK322+AN322</f>
        <v>0</v>
      </c>
      <c r="AP322" s="41">
        <f>MAX(0,MIN(AN322,AO322-$C322))</f>
        <v>0</v>
      </c>
      <c r="AQ322" s="41">
        <f>AT321*(1+AR$4/12)</f>
        <v>0</v>
      </c>
      <c r="AR322" s="41">
        <f>MAX(0,AQ322-AS$4)</f>
        <v>0</v>
      </c>
      <c r="AS322" s="41">
        <f>AO322+AR322</f>
        <v>0</v>
      </c>
      <c r="AT322" s="41">
        <f>MAX(0,MIN(AR322,AS322-$C322))</f>
        <v>0</v>
      </c>
    </row>
    <row r="323">
      <c r="A323" s="40" t="n">
        <v>317</v>
      </c>
      <c r="B323" s="40" t="str">
        <f>CHOOSE(MONTH(EDATE('4 Дългове'!$D$20,A323-1)),"януари","февруари","март","април","май","юни","юли","август","септември","октомври","ноември","декември")&amp;" "&amp;YEAR(EDATE('4 Дългове'!$D$20,A323-1))&amp;" г."</f>
        <v>март 2053 г.</v>
      </c>
      <c r="C323" s="41">
        <f>$C$4-(G323+K323+O323+S323+W323+AA323+AE323+AI323+AM323+AQ323)+(H323+L323+P323+T323+X323+AB323+AF323+AJ323+AN323+AR323)</f>
        <v>470</v>
      </c>
      <c r="D323" s="41">
        <f>(G323+K323+O323+S323+W323+AA323+AE323+AI323+AM323+AQ323)-(J322+N322+R322+V322+Z322+AD322+AH322+AL322+AP322+AT322)</f>
        <v>0</v>
      </c>
      <c r="E323" s="41">
        <f>J323+N323+R323+V323+Z323+AD323+AH323+AL323+AP323+AT323</f>
        <v>0</v>
      </c>
      <c r="F323" s="40" t="str">
        <f>IF(AND(E323&lt;0.005,E322&gt;=0.005),A323,"")</f>
        <v/>
      </c>
      <c r="G323" s="41">
        <f>J322*(1+H$4/12)</f>
        <v>0</v>
      </c>
      <c r="H323" s="41">
        <f>MAX(0,G323-I$4)</f>
        <v>0</v>
      </c>
      <c r="I323" s="41">
        <f>H323</f>
        <v>0</v>
      </c>
      <c r="J323" s="41">
        <f>MAX(0,MIN(H323,I323-$C323))</f>
        <v>0</v>
      </c>
      <c r="K323" s="41">
        <f>N322*(1+L$4/12)</f>
        <v>0</v>
      </c>
      <c r="L323" s="41">
        <f>MAX(0,K323-M$4)</f>
        <v>0</v>
      </c>
      <c r="M323" s="41">
        <f>I323+L323</f>
        <v>0</v>
      </c>
      <c r="N323" s="41">
        <f>MAX(0,MIN(L323,M323-$C323))</f>
        <v>0</v>
      </c>
      <c r="O323" s="41">
        <f>R322*(1+P$4/12)</f>
        <v>0</v>
      </c>
      <c r="P323" s="41">
        <f>MAX(0,O323-Q$4)</f>
        <v>0</v>
      </c>
      <c r="Q323" s="41">
        <f>M323+P323</f>
        <v>0</v>
      </c>
      <c r="R323" s="41">
        <f>MAX(0,MIN(P323,Q323-$C323))</f>
        <v>0</v>
      </c>
      <c r="S323" s="41">
        <f>V322*(1+T$4/12)</f>
        <v>0</v>
      </c>
      <c r="T323" s="41">
        <f>MAX(0,S323-U$4)</f>
        <v>0</v>
      </c>
      <c r="U323" s="41">
        <f>Q323+T323</f>
        <v>0</v>
      </c>
      <c r="V323" s="41">
        <f>MAX(0,MIN(T323,U323-$C323))</f>
        <v>0</v>
      </c>
      <c r="W323" s="41">
        <f>Z322*(1+X$4/12)</f>
        <v>0</v>
      </c>
      <c r="X323" s="41">
        <f>MAX(0,W323-Y$4)</f>
        <v>0</v>
      </c>
      <c r="Y323" s="41">
        <f>U323+X323</f>
        <v>0</v>
      </c>
      <c r="Z323" s="41">
        <f>MAX(0,MIN(X323,Y323-$C323))</f>
        <v>0</v>
      </c>
      <c r="AA323" s="41">
        <f>AD322*(1+AB$4/12)</f>
        <v>0</v>
      </c>
      <c r="AB323" s="41">
        <f>MAX(0,AA323-AC$4)</f>
        <v>0</v>
      </c>
      <c r="AC323" s="41">
        <f>Y323+AB323</f>
        <v>0</v>
      </c>
      <c r="AD323" s="41">
        <f>MAX(0,MIN(AB323,AC323-$C323))</f>
        <v>0</v>
      </c>
      <c r="AE323" s="41">
        <f>AH322*(1+AF$4/12)</f>
        <v>0</v>
      </c>
      <c r="AF323" s="41">
        <f>MAX(0,AE323-AG$4)</f>
        <v>0</v>
      </c>
      <c r="AG323" s="41">
        <f>AC323+AF323</f>
        <v>0</v>
      </c>
      <c r="AH323" s="41">
        <f>MAX(0,MIN(AF323,AG323-$C323))</f>
        <v>0</v>
      </c>
      <c r="AI323" s="41">
        <f>AL322*(1+AJ$4/12)</f>
        <v>0</v>
      </c>
      <c r="AJ323" s="41">
        <f>MAX(0,AI323-AK$4)</f>
        <v>0</v>
      </c>
      <c r="AK323" s="41">
        <f>AG323+AJ323</f>
        <v>0</v>
      </c>
      <c r="AL323" s="41">
        <f>MAX(0,MIN(AJ323,AK323-$C323))</f>
        <v>0</v>
      </c>
      <c r="AM323" s="41">
        <f>AP322*(1+AN$4/12)</f>
        <v>0</v>
      </c>
      <c r="AN323" s="41">
        <f>MAX(0,AM323-AO$4)</f>
        <v>0</v>
      </c>
      <c r="AO323" s="41">
        <f>AK323+AN323</f>
        <v>0</v>
      </c>
      <c r="AP323" s="41">
        <f>MAX(0,MIN(AN323,AO323-$C323))</f>
        <v>0</v>
      </c>
      <c r="AQ323" s="41">
        <f>AT322*(1+AR$4/12)</f>
        <v>0</v>
      </c>
      <c r="AR323" s="41">
        <f>MAX(0,AQ323-AS$4)</f>
        <v>0</v>
      </c>
      <c r="AS323" s="41">
        <f>AO323+AR323</f>
        <v>0</v>
      </c>
      <c r="AT323" s="41">
        <f>MAX(0,MIN(AR323,AS323-$C323))</f>
        <v>0</v>
      </c>
    </row>
    <row r="324">
      <c r="A324" s="40" t="n">
        <v>318</v>
      </c>
      <c r="B324" s="40" t="str">
        <f>CHOOSE(MONTH(EDATE('4 Дългове'!$D$20,A324-1)),"януари","февруари","март","април","май","юни","юли","август","септември","октомври","ноември","декември")&amp;" "&amp;YEAR(EDATE('4 Дългове'!$D$20,A324-1))&amp;" г."</f>
        <v>април 2053 г.</v>
      </c>
      <c r="C324" s="41">
        <f>$C$4-(G324+K324+O324+S324+W324+AA324+AE324+AI324+AM324+AQ324)+(H324+L324+P324+T324+X324+AB324+AF324+AJ324+AN324+AR324)</f>
        <v>470</v>
      </c>
      <c r="D324" s="41">
        <f>(G324+K324+O324+S324+W324+AA324+AE324+AI324+AM324+AQ324)-(J323+N323+R323+V323+Z323+AD323+AH323+AL323+AP323+AT323)</f>
        <v>0</v>
      </c>
      <c r="E324" s="41">
        <f>J324+N324+R324+V324+Z324+AD324+AH324+AL324+AP324+AT324</f>
        <v>0</v>
      </c>
      <c r="F324" s="40" t="str">
        <f>IF(AND(E324&lt;0.005,E323&gt;=0.005),A324,"")</f>
        <v/>
      </c>
      <c r="G324" s="41">
        <f>J323*(1+H$4/12)</f>
        <v>0</v>
      </c>
      <c r="H324" s="41">
        <f>MAX(0,G324-I$4)</f>
        <v>0</v>
      </c>
      <c r="I324" s="41">
        <f>H324</f>
        <v>0</v>
      </c>
      <c r="J324" s="41">
        <f>MAX(0,MIN(H324,I324-$C324))</f>
        <v>0</v>
      </c>
      <c r="K324" s="41">
        <f>N323*(1+L$4/12)</f>
        <v>0</v>
      </c>
      <c r="L324" s="41">
        <f>MAX(0,K324-M$4)</f>
        <v>0</v>
      </c>
      <c r="M324" s="41">
        <f>I324+L324</f>
        <v>0</v>
      </c>
      <c r="N324" s="41">
        <f>MAX(0,MIN(L324,M324-$C324))</f>
        <v>0</v>
      </c>
      <c r="O324" s="41">
        <f>R323*(1+P$4/12)</f>
        <v>0</v>
      </c>
      <c r="P324" s="41">
        <f>MAX(0,O324-Q$4)</f>
        <v>0</v>
      </c>
      <c r="Q324" s="41">
        <f>M324+P324</f>
        <v>0</v>
      </c>
      <c r="R324" s="41">
        <f>MAX(0,MIN(P324,Q324-$C324))</f>
        <v>0</v>
      </c>
      <c r="S324" s="41">
        <f>V323*(1+T$4/12)</f>
        <v>0</v>
      </c>
      <c r="T324" s="41">
        <f>MAX(0,S324-U$4)</f>
        <v>0</v>
      </c>
      <c r="U324" s="41">
        <f>Q324+T324</f>
        <v>0</v>
      </c>
      <c r="V324" s="41">
        <f>MAX(0,MIN(T324,U324-$C324))</f>
        <v>0</v>
      </c>
      <c r="W324" s="41">
        <f>Z323*(1+X$4/12)</f>
        <v>0</v>
      </c>
      <c r="X324" s="41">
        <f>MAX(0,W324-Y$4)</f>
        <v>0</v>
      </c>
      <c r="Y324" s="41">
        <f>U324+X324</f>
        <v>0</v>
      </c>
      <c r="Z324" s="41">
        <f>MAX(0,MIN(X324,Y324-$C324))</f>
        <v>0</v>
      </c>
      <c r="AA324" s="41">
        <f>AD323*(1+AB$4/12)</f>
        <v>0</v>
      </c>
      <c r="AB324" s="41">
        <f>MAX(0,AA324-AC$4)</f>
        <v>0</v>
      </c>
      <c r="AC324" s="41">
        <f>Y324+AB324</f>
        <v>0</v>
      </c>
      <c r="AD324" s="41">
        <f>MAX(0,MIN(AB324,AC324-$C324))</f>
        <v>0</v>
      </c>
      <c r="AE324" s="41">
        <f>AH323*(1+AF$4/12)</f>
        <v>0</v>
      </c>
      <c r="AF324" s="41">
        <f>MAX(0,AE324-AG$4)</f>
        <v>0</v>
      </c>
      <c r="AG324" s="41">
        <f>AC324+AF324</f>
        <v>0</v>
      </c>
      <c r="AH324" s="41">
        <f>MAX(0,MIN(AF324,AG324-$C324))</f>
        <v>0</v>
      </c>
      <c r="AI324" s="41">
        <f>AL323*(1+AJ$4/12)</f>
        <v>0</v>
      </c>
      <c r="AJ324" s="41">
        <f>MAX(0,AI324-AK$4)</f>
        <v>0</v>
      </c>
      <c r="AK324" s="41">
        <f>AG324+AJ324</f>
        <v>0</v>
      </c>
      <c r="AL324" s="41">
        <f>MAX(0,MIN(AJ324,AK324-$C324))</f>
        <v>0</v>
      </c>
      <c r="AM324" s="41">
        <f>AP323*(1+AN$4/12)</f>
        <v>0</v>
      </c>
      <c r="AN324" s="41">
        <f>MAX(0,AM324-AO$4)</f>
        <v>0</v>
      </c>
      <c r="AO324" s="41">
        <f>AK324+AN324</f>
        <v>0</v>
      </c>
      <c r="AP324" s="41">
        <f>MAX(0,MIN(AN324,AO324-$C324))</f>
        <v>0</v>
      </c>
      <c r="AQ324" s="41">
        <f>AT323*(1+AR$4/12)</f>
        <v>0</v>
      </c>
      <c r="AR324" s="41">
        <f>MAX(0,AQ324-AS$4)</f>
        <v>0</v>
      </c>
      <c r="AS324" s="41">
        <f>AO324+AR324</f>
        <v>0</v>
      </c>
      <c r="AT324" s="41">
        <f>MAX(0,MIN(AR324,AS324-$C324))</f>
        <v>0</v>
      </c>
    </row>
    <row r="325">
      <c r="A325" s="40" t="n">
        <v>319</v>
      </c>
      <c r="B325" s="40" t="str">
        <f>CHOOSE(MONTH(EDATE('4 Дългове'!$D$20,A325-1)),"януари","февруари","март","април","май","юни","юли","август","септември","октомври","ноември","декември")&amp;" "&amp;YEAR(EDATE('4 Дългове'!$D$20,A325-1))&amp;" г."</f>
        <v>май 2053 г.</v>
      </c>
      <c r="C325" s="41">
        <f>$C$4-(G325+K325+O325+S325+W325+AA325+AE325+AI325+AM325+AQ325)+(H325+L325+P325+T325+X325+AB325+AF325+AJ325+AN325+AR325)</f>
        <v>470</v>
      </c>
      <c r="D325" s="41">
        <f>(G325+K325+O325+S325+W325+AA325+AE325+AI325+AM325+AQ325)-(J324+N324+R324+V324+Z324+AD324+AH324+AL324+AP324+AT324)</f>
        <v>0</v>
      </c>
      <c r="E325" s="41">
        <f>J325+N325+R325+V325+Z325+AD325+AH325+AL325+AP325+AT325</f>
        <v>0</v>
      </c>
      <c r="F325" s="40" t="str">
        <f>IF(AND(E325&lt;0.005,E324&gt;=0.005),A325,"")</f>
        <v/>
      </c>
      <c r="G325" s="41">
        <f>J324*(1+H$4/12)</f>
        <v>0</v>
      </c>
      <c r="H325" s="41">
        <f>MAX(0,G325-I$4)</f>
        <v>0</v>
      </c>
      <c r="I325" s="41">
        <f>H325</f>
        <v>0</v>
      </c>
      <c r="J325" s="41">
        <f>MAX(0,MIN(H325,I325-$C325))</f>
        <v>0</v>
      </c>
      <c r="K325" s="41">
        <f>N324*(1+L$4/12)</f>
        <v>0</v>
      </c>
      <c r="L325" s="41">
        <f>MAX(0,K325-M$4)</f>
        <v>0</v>
      </c>
      <c r="M325" s="41">
        <f>I325+L325</f>
        <v>0</v>
      </c>
      <c r="N325" s="41">
        <f>MAX(0,MIN(L325,M325-$C325))</f>
        <v>0</v>
      </c>
      <c r="O325" s="41">
        <f>R324*(1+P$4/12)</f>
        <v>0</v>
      </c>
      <c r="P325" s="41">
        <f>MAX(0,O325-Q$4)</f>
        <v>0</v>
      </c>
      <c r="Q325" s="41">
        <f>M325+P325</f>
        <v>0</v>
      </c>
      <c r="R325" s="41">
        <f>MAX(0,MIN(P325,Q325-$C325))</f>
        <v>0</v>
      </c>
      <c r="S325" s="41">
        <f>V324*(1+T$4/12)</f>
        <v>0</v>
      </c>
      <c r="T325" s="41">
        <f>MAX(0,S325-U$4)</f>
        <v>0</v>
      </c>
      <c r="U325" s="41">
        <f>Q325+T325</f>
        <v>0</v>
      </c>
      <c r="V325" s="41">
        <f>MAX(0,MIN(T325,U325-$C325))</f>
        <v>0</v>
      </c>
      <c r="W325" s="41">
        <f>Z324*(1+X$4/12)</f>
        <v>0</v>
      </c>
      <c r="X325" s="41">
        <f>MAX(0,W325-Y$4)</f>
        <v>0</v>
      </c>
      <c r="Y325" s="41">
        <f>U325+X325</f>
        <v>0</v>
      </c>
      <c r="Z325" s="41">
        <f>MAX(0,MIN(X325,Y325-$C325))</f>
        <v>0</v>
      </c>
      <c r="AA325" s="41">
        <f>AD324*(1+AB$4/12)</f>
        <v>0</v>
      </c>
      <c r="AB325" s="41">
        <f>MAX(0,AA325-AC$4)</f>
        <v>0</v>
      </c>
      <c r="AC325" s="41">
        <f>Y325+AB325</f>
        <v>0</v>
      </c>
      <c r="AD325" s="41">
        <f>MAX(0,MIN(AB325,AC325-$C325))</f>
        <v>0</v>
      </c>
      <c r="AE325" s="41">
        <f>AH324*(1+AF$4/12)</f>
        <v>0</v>
      </c>
      <c r="AF325" s="41">
        <f>MAX(0,AE325-AG$4)</f>
        <v>0</v>
      </c>
      <c r="AG325" s="41">
        <f>AC325+AF325</f>
        <v>0</v>
      </c>
      <c r="AH325" s="41">
        <f>MAX(0,MIN(AF325,AG325-$C325))</f>
        <v>0</v>
      </c>
      <c r="AI325" s="41">
        <f>AL324*(1+AJ$4/12)</f>
        <v>0</v>
      </c>
      <c r="AJ325" s="41">
        <f>MAX(0,AI325-AK$4)</f>
        <v>0</v>
      </c>
      <c r="AK325" s="41">
        <f>AG325+AJ325</f>
        <v>0</v>
      </c>
      <c r="AL325" s="41">
        <f>MAX(0,MIN(AJ325,AK325-$C325))</f>
        <v>0</v>
      </c>
      <c r="AM325" s="41">
        <f>AP324*(1+AN$4/12)</f>
        <v>0</v>
      </c>
      <c r="AN325" s="41">
        <f>MAX(0,AM325-AO$4)</f>
        <v>0</v>
      </c>
      <c r="AO325" s="41">
        <f>AK325+AN325</f>
        <v>0</v>
      </c>
      <c r="AP325" s="41">
        <f>MAX(0,MIN(AN325,AO325-$C325))</f>
        <v>0</v>
      </c>
      <c r="AQ325" s="41">
        <f>AT324*(1+AR$4/12)</f>
        <v>0</v>
      </c>
      <c r="AR325" s="41">
        <f>MAX(0,AQ325-AS$4)</f>
        <v>0</v>
      </c>
      <c r="AS325" s="41">
        <f>AO325+AR325</f>
        <v>0</v>
      </c>
      <c r="AT325" s="41">
        <f>MAX(0,MIN(AR325,AS325-$C325))</f>
        <v>0</v>
      </c>
    </row>
    <row r="326">
      <c r="A326" s="40" t="n">
        <v>320</v>
      </c>
      <c r="B326" s="40" t="str">
        <f>CHOOSE(MONTH(EDATE('4 Дългове'!$D$20,A326-1)),"януари","февруари","март","април","май","юни","юли","август","септември","октомври","ноември","декември")&amp;" "&amp;YEAR(EDATE('4 Дългове'!$D$20,A326-1))&amp;" г."</f>
        <v>юни 2053 г.</v>
      </c>
      <c r="C326" s="41">
        <f>$C$4-(G326+K326+O326+S326+W326+AA326+AE326+AI326+AM326+AQ326)+(H326+L326+P326+T326+X326+AB326+AF326+AJ326+AN326+AR326)</f>
        <v>470</v>
      </c>
      <c r="D326" s="41">
        <f>(G326+K326+O326+S326+W326+AA326+AE326+AI326+AM326+AQ326)-(J325+N325+R325+V325+Z325+AD325+AH325+AL325+AP325+AT325)</f>
        <v>0</v>
      </c>
      <c r="E326" s="41">
        <f>J326+N326+R326+V326+Z326+AD326+AH326+AL326+AP326+AT326</f>
        <v>0</v>
      </c>
      <c r="F326" s="40" t="str">
        <f>IF(AND(E326&lt;0.005,E325&gt;=0.005),A326,"")</f>
        <v/>
      </c>
      <c r="G326" s="41">
        <f>J325*(1+H$4/12)</f>
        <v>0</v>
      </c>
      <c r="H326" s="41">
        <f>MAX(0,G326-I$4)</f>
        <v>0</v>
      </c>
      <c r="I326" s="41">
        <f>H326</f>
        <v>0</v>
      </c>
      <c r="J326" s="41">
        <f>MAX(0,MIN(H326,I326-$C326))</f>
        <v>0</v>
      </c>
      <c r="K326" s="41">
        <f>N325*(1+L$4/12)</f>
        <v>0</v>
      </c>
      <c r="L326" s="41">
        <f>MAX(0,K326-M$4)</f>
        <v>0</v>
      </c>
      <c r="M326" s="41">
        <f>I326+L326</f>
        <v>0</v>
      </c>
      <c r="N326" s="41">
        <f>MAX(0,MIN(L326,M326-$C326))</f>
        <v>0</v>
      </c>
      <c r="O326" s="41">
        <f>R325*(1+P$4/12)</f>
        <v>0</v>
      </c>
      <c r="P326" s="41">
        <f>MAX(0,O326-Q$4)</f>
        <v>0</v>
      </c>
      <c r="Q326" s="41">
        <f>M326+P326</f>
        <v>0</v>
      </c>
      <c r="R326" s="41">
        <f>MAX(0,MIN(P326,Q326-$C326))</f>
        <v>0</v>
      </c>
      <c r="S326" s="41">
        <f>V325*(1+T$4/12)</f>
        <v>0</v>
      </c>
      <c r="T326" s="41">
        <f>MAX(0,S326-U$4)</f>
        <v>0</v>
      </c>
      <c r="U326" s="41">
        <f>Q326+T326</f>
        <v>0</v>
      </c>
      <c r="V326" s="41">
        <f>MAX(0,MIN(T326,U326-$C326))</f>
        <v>0</v>
      </c>
      <c r="W326" s="41">
        <f>Z325*(1+X$4/12)</f>
        <v>0</v>
      </c>
      <c r="X326" s="41">
        <f>MAX(0,W326-Y$4)</f>
        <v>0</v>
      </c>
      <c r="Y326" s="41">
        <f>U326+X326</f>
        <v>0</v>
      </c>
      <c r="Z326" s="41">
        <f>MAX(0,MIN(X326,Y326-$C326))</f>
        <v>0</v>
      </c>
      <c r="AA326" s="41">
        <f>AD325*(1+AB$4/12)</f>
        <v>0</v>
      </c>
      <c r="AB326" s="41">
        <f>MAX(0,AA326-AC$4)</f>
        <v>0</v>
      </c>
      <c r="AC326" s="41">
        <f>Y326+AB326</f>
        <v>0</v>
      </c>
      <c r="AD326" s="41">
        <f>MAX(0,MIN(AB326,AC326-$C326))</f>
        <v>0</v>
      </c>
      <c r="AE326" s="41">
        <f>AH325*(1+AF$4/12)</f>
        <v>0</v>
      </c>
      <c r="AF326" s="41">
        <f>MAX(0,AE326-AG$4)</f>
        <v>0</v>
      </c>
      <c r="AG326" s="41">
        <f>AC326+AF326</f>
        <v>0</v>
      </c>
      <c r="AH326" s="41">
        <f>MAX(0,MIN(AF326,AG326-$C326))</f>
        <v>0</v>
      </c>
      <c r="AI326" s="41">
        <f>AL325*(1+AJ$4/12)</f>
        <v>0</v>
      </c>
      <c r="AJ326" s="41">
        <f>MAX(0,AI326-AK$4)</f>
        <v>0</v>
      </c>
      <c r="AK326" s="41">
        <f>AG326+AJ326</f>
        <v>0</v>
      </c>
      <c r="AL326" s="41">
        <f>MAX(0,MIN(AJ326,AK326-$C326))</f>
        <v>0</v>
      </c>
      <c r="AM326" s="41">
        <f>AP325*(1+AN$4/12)</f>
        <v>0</v>
      </c>
      <c r="AN326" s="41">
        <f>MAX(0,AM326-AO$4)</f>
        <v>0</v>
      </c>
      <c r="AO326" s="41">
        <f>AK326+AN326</f>
        <v>0</v>
      </c>
      <c r="AP326" s="41">
        <f>MAX(0,MIN(AN326,AO326-$C326))</f>
        <v>0</v>
      </c>
      <c r="AQ326" s="41">
        <f>AT325*(1+AR$4/12)</f>
        <v>0</v>
      </c>
      <c r="AR326" s="41">
        <f>MAX(0,AQ326-AS$4)</f>
        <v>0</v>
      </c>
      <c r="AS326" s="41">
        <f>AO326+AR326</f>
        <v>0</v>
      </c>
      <c r="AT326" s="41">
        <f>MAX(0,MIN(AR326,AS326-$C326))</f>
        <v>0</v>
      </c>
    </row>
    <row r="327">
      <c r="A327" s="40" t="n">
        <v>321</v>
      </c>
      <c r="B327" s="40" t="str">
        <f>CHOOSE(MONTH(EDATE('4 Дългове'!$D$20,A327-1)),"януари","февруари","март","април","май","юни","юли","август","септември","октомври","ноември","декември")&amp;" "&amp;YEAR(EDATE('4 Дългове'!$D$20,A327-1))&amp;" г."</f>
        <v>юли 2053 г.</v>
      </c>
      <c r="C327" s="41">
        <f>$C$4-(G327+K327+O327+S327+W327+AA327+AE327+AI327+AM327+AQ327)+(H327+L327+P327+T327+X327+AB327+AF327+AJ327+AN327+AR327)</f>
        <v>470</v>
      </c>
      <c r="D327" s="41">
        <f>(G327+K327+O327+S327+W327+AA327+AE327+AI327+AM327+AQ327)-(J326+N326+R326+V326+Z326+AD326+AH326+AL326+AP326+AT326)</f>
        <v>0</v>
      </c>
      <c r="E327" s="41">
        <f>J327+N327+R327+V327+Z327+AD327+AH327+AL327+AP327+AT327</f>
        <v>0</v>
      </c>
      <c r="F327" s="40" t="str">
        <f>IF(AND(E327&lt;0.005,E326&gt;=0.005),A327,"")</f>
        <v/>
      </c>
      <c r="G327" s="41">
        <f>J326*(1+H$4/12)</f>
        <v>0</v>
      </c>
      <c r="H327" s="41">
        <f>MAX(0,G327-I$4)</f>
        <v>0</v>
      </c>
      <c r="I327" s="41">
        <f>H327</f>
        <v>0</v>
      </c>
      <c r="J327" s="41">
        <f>MAX(0,MIN(H327,I327-$C327))</f>
        <v>0</v>
      </c>
      <c r="K327" s="41">
        <f>N326*(1+L$4/12)</f>
        <v>0</v>
      </c>
      <c r="L327" s="41">
        <f>MAX(0,K327-M$4)</f>
        <v>0</v>
      </c>
      <c r="M327" s="41">
        <f>I327+L327</f>
        <v>0</v>
      </c>
      <c r="N327" s="41">
        <f>MAX(0,MIN(L327,M327-$C327))</f>
        <v>0</v>
      </c>
      <c r="O327" s="41">
        <f>R326*(1+P$4/12)</f>
        <v>0</v>
      </c>
      <c r="P327" s="41">
        <f>MAX(0,O327-Q$4)</f>
        <v>0</v>
      </c>
      <c r="Q327" s="41">
        <f>M327+P327</f>
        <v>0</v>
      </c>
      <c r="R327" s="41">
        <f>MAX(0,MIN(P327,Q327-$C327))</f>
        <v>0</v>
      </c>
      <c r="S327" s="41">
        <f>V326*(1+T$4/12)</f>
        <v>0</v>
      </c>
      <c r="T327" s="41">
        <f>MAX(0,S327-U$4)</f>
        <v>0</v>
      </c>
      <c r="U327" s="41">
        <f>Q327+T327</f>
        <v>0</v>
      </c>
      <c r="V327" s="41">
        <f>MAX(0,MIN(T327,U327-$C327))</f>
        <v>0</v>
      </c>
      <c r="W327" s="41">
        <f>Z326*(1+X$4/12)</f>
        <v>0</v>
      </c>
      <c r="X327" s="41">
        <f>MAX(0,W327-Y$4)</f>
        <v>0</v>
      </c>
      <c r="Y327" s="41">
        <f>U327+X327</f>
        <v>0</v>
      </c>
      <c r="Z327" s="41">
        <f>MAX(0,MIN(X327,Y327-$C327))</f>
        <v>0</v>
      </c>
      <c r="AA327" s="41">
        <f>AD326*(1+AB$4/12)</f>
        <v>0</v>
      </c>
      <c r="AB327" s="41">
        <f>MAX(0,AA327-AC$4)</f>
        <v>0</v>
      </c>
      <c r="AC327" s="41">
        <f>Y327+AB327</f>
        <v>0</v>
      </c>
      <c r="AD327" s="41">
        <f>MAX(0,MIN(AB327,AC327-$C327))</f>
        <v>0</v>
      </c>
      <c r="AE327" s="41">
        <f>AH326*(1+AF$4/12)</f>
        <v>0</v>
      </c>
      <c r="AF327" s="41">
        <f>MAX(0,AE327-AG$4)</f>
        <v>0</v>
      </c>
      <c r="AG327" s="41">
        <f>AC327+AF327</f>
        <v>0</v>
      </c>
      <c r="AH327" s="41">
        <f>MAX(0,MIN(AF327,AG327-$C327))</f>
        <v>0</v>
      </c>
      <c r="AI327" s="41">
        <f>AL326*(1+AJ$4/12)</f>
        <v>0</v>
      </c>
      <c r="AJ327" s="41">
        <f>MAX(0,AI327-AK$4)</f>
        <v>0</v>
      </c>
      <c r="AK327" s="41">
        <f>AG327+AJ327</f>
        <v>0</v>
      </c>
      <c r="AL327" s="41">
        <f>MAX(0,MIN(AJ327,AK327-$C327))</f>
        <v>0</v>
      </c>
      <c r="AM327" s="41">
        <f>AP326*(1+AN$4/12)</f>
        <v>0</v>
      </c>
      <c r="AN327" s="41">
        <f>MAX(0,AM327-AO$4)</f>
        <v>0</v>
      </c>
      <c r="AO327" s="41">
        <f>AK327+AN327</f>
        <v>0</v>
      </c>
      <c r="AP327" s="41">
        <f>MAX(0,MIN(AN327,AO327-$C327))</f>
        <v>0</v>
      </c>
      <c r="AQ327" s="41">
        <f>AT326*(1+AR$4/12)</f>
        <v>0</v>
      </c>
      <c r="AR327" s="41">
        <f>MAX(0,AQ327-AS$4)</f>
        <v>0</v>
      </c>
      <c r="AS327" s="41">
        <f>AO327+AR327</f>
        <v>0</v>
      </c>
      <c r="AT327" s="41">
        <f>MAX(0,MIN(AR327,AS327-$C327))</f>
        <v>0</v>
      </c>
    </row>
    <row r="328">
      <c r="A328" s="40" t="n">
        <v>322</v>
      </c>
      <c r="B328" s="40" t="str">
        <f>CHOOSE(MONTH(EDATE('4 Дългове'!$D$20,A328-1)),"януари","февруари","март","април","май","юни","юли","август","септември","октомври","ноември","декември")&amp;" "&amp;YEAR(EDATE('4 Дългове'!$D$20,A328-1))&amp;" г."</f>
        <v>август 2053 г.</v>
      </c>
      <c r="C328" s="41">
        <f>$C$4-(G328+K328+O328+S328+W328+AA328+AE328+AI328+AM328+AQ328)+(H328+L328+P328+T328+X328+AB328+AF328+AJ328+AN328+AR328)</f>
        <v>470</v>
      </c>
      <c r="D328" s="41">
        <f>(G328+K328+O328+S328+W328+AA328+AE328+AI328+AM328+AQ328)-(J327+N327+R327+V327+Z327+AD327+AH327+AL327+AP327+AT327)</f>
        <v>0</v>
      </c>
      <c r="E328" s="41">
        <f>J328+N328+R328+V328+Z328+AD328+AH328+AL328+AP328+AT328</f>
        <v>0</v>
      </c>
      <c r="F328" s="40" t="str">
        <f>IF(AND(E328&lt;0.005,E327&gt;=0.005),A328,"")</f>
        <v/>
      </c>
      <c r="G328" s="41">
        <f>J327*(1+H$4/12)</f>
        <v>0</v>
      </c>
      <c r="H328" s="41">
        <f>MAX(0,G328-I$4)</f>
        <v>0</v>
      </c>
      <c r="I328" s="41">
        <f>H328</f>
        <v>0</v>
      </c>
      <c r="J328" s="41">
        <f>MAX(0,MIN(H328,I328-$C328))</f>
        <v>0</v>
      </c>
      <c r="K328" s="41">
        <f>N327*(1+L$4/12)</f>
        <v>0</v>
      </c>
      <c r="L328" s="41">
        <f>MAX(0,K328-M$4)</f>
        <v>0</v>
      </c>
      <c r="M328" s="41">
        <f>I328+L328</f>
        <v>0</v>
      </c>
      <c r="N328" s="41">
        <f>MAX(0,MIN(L328,M328-$C328))</f>
        <v>0</v>
      </c>
      <c r="O328" s="41">
        <f>R327*(1+P$4/12)</f>
        <v>0</v>
      </c>
      <c r="P328" s="41">
        <f>MAX(0,O328-Q$4)</f>
        <v>0</v>
      </c>
      <c r="Q328" s="41">
        <f>M328+P328</f>
        <v>0</v>
      </c>
      <c r="R328" s="41">
        <f>MAX(0,MIN(P328,Q328-$C328))</f>
        <v>0</v>
      </c>
      <c r="S328" s="41">
        <f>V327*(1+T$4/12)</f>
        <v>0</v>
      </c>
      <c r="T328" s="41">
        <f>MAX(0,S328-U$4)</f>
        <v>0</v>
      </c>
      <c r="U328" s="41">
        <f>Q328+T328</f>
        <v>0</v>
      </c>
      <c r="V328" s="41">
        <f>MAX(0,MIN(T328,U328-$C328))</f>
        <v>0</v>
      </c>
      <c r="W328" s="41">
        <f>Z327*(1+X$4/12)</f>
        <v>0</v>
      </c>
      <c r="X328" s="41">
        <f>MAX(0,W328-Y$4)</f>
        <v>0</v>
      </c>
      <c r="Y328" s="41">
        <f>U328+X328</f>
        <v>0</v>
      </c>
      <c r="Z328" s="41">
        <f>MAX(0,MIN(X328,Y328-$C328))</f>
        <v>0</v>
      </c>
      <c r="AA328" s="41">
        <f>AD327*(1+AB$4/12)</f>
        <v>0</v>
      </c>
      <c r="AB328" s="41">
        <f>MAX(0,AA328-AC$4)</f>
        <v>0</v>
      </c>
      <c r="AC328" s="41">
        <f>Y328+AB328</f>
        <v>0</v>
      </c>
      <c r="AD328" s="41">
        <f>MAX(0,MIN(AB328,AC328-$C328))</f>
        <v>0</v>
      </c>
      <c r="AE328" s="41">
        <f>AH327*(1+AF$4/12)</f>
        <v>0</v>
      </c>
      <c r="AF328" s="41">
        <f>MAX(0,AE328-AG$4)</f>
        <v>0</v>
      </c>
      <c r="AG328" s="41">
        <f>AC328+AF328</f>
        <v>0</v>
      </c>
      <c r="AH328" s="41">
        <f>MAX(0,MIN(AF328,AG328-$C328))</f>
        <v>0</v>
      </c>
      <c r="AI328" s="41">
        <f>AL327*(1+AJ$4/12)</f>
        <v>0</v>
      </c>
      <c r="AJ328" s="41">
        <f>MAX(0,AI328-AK$4)</f>
        <v>0</v>
      </c>
      <c r="AK328" s="41">
        <f>AG328+AJ328</f>
        <v>0</v>
      </c>
      <c r="AL328" s="41">
        <f>MAX(0,MIN(AJ328,AK328-$C328))</f>
        <v>0</v>
      </c>
      <c r="AM328" s="41">
        <f>AP327*(1+AN$4/12)</f>
        <v>0</v>
      </c>
      <c r="AN328" s="41">
        <f>MAX(0,AM328-AO$4)</f>
        <v>0</v>
      </c>
      <c r="AO328" s="41">
        <f>AK328+AN328</f>
        <v>0</v>
      </c>
      <c r="AP328" s="41">
        <f>MAX(0,MIN(AN328,AO328-$C328))</f>
        <v>0</v>
      </c>
      <c r="AQ328" s="41">
        <f>AT327*(1+AR$4/12)</f>
        <v>0</v>
      </c>
      <c r="AR328" s="41">
        <f>MAX(0,AQ328-AS$4)</f>
        <v>0</v>
      </c>
      <c r="AS328" s="41">
        <f>AO328+AR328</f>
        <v>0</v>
      </c>
      <c r="AT328" s="41">
        <f>MAX(0,MIN(AR328,AS328-$C328))</f>
        <v>0</v>
      </c>
    </row>
    <row r="329">
      <c r="A329" s="40" t="n">
        <v>323</v>
      </c>
      <c r="B329" s="40" t="str">
        <f>CHOOSE(MONTH(EDATE('4 Дългове'!$D$20,A329-1)),"януари","февруари","март","април","май","юни","юли","август","септември","октомври","ноември","декември")&amp;" "&amp;YEAR(EDATE('4 Дългове'!$D$20,A329-1))&amp;" г."</f>
        <v>септември 2053 г.</v>
      </c>
      <c r="C329" s="41">
        <f>$C$4-(G329+K329+O329+S329+W329+AA329+AE329+AI329+AM329+AQ329)+(H329+L329+P329+T329+X329+AB329+AF329+AJ329+AN329+AR329)</f>
        <v>470</v>
      </c>
      <c r="D329" s="41">
        <f>(G329+K329+O329+S329+W329+AA329+AE329+AI329+AM329+AQ329)-(J328+N328+R328+V328+Z328+AD328+AH328+AL328+AP328+AT328)</f>
        <v>0</v>
      </c>
      <c r="E329" s="41">
        <f>J329+N329+R329+V329+Z329+AD329+AH329+AL329+AP329+AT329</f>
        <v>0</v>
      </c>
      <c r="F329" s="40" t="str">
        <f>IF(AND(E329&lt;0.005,E328&gt;=0.005),A329,"")</f>
        <v/>
      </c>
      <c r="G329" s="41">
        <f>J328*(1+H$4/12)</f>
        <v>0</v>
      </c>
      <c r="H329" s="41">
        <f>MAX(0,G329-I$4)</f>
        <v>0</v>
      </c>
      <c r="I329" s="41">
        <f>H329</f>
        <v>0</v>
      </c>
      <c r="J329" s="41">
        <f>MAX(0,MIN(H329,I329-$C329))</f>
        <v>0</v>
      </c>
      <c r="K329" s="41">
        <f>N328*(1+L$4/12)</f>
        <v>0</v>
      </c>
      <c r="L329" s="41">
        <f>MAX(0,K329-M$4)</f>
        <v>0</v>
      </c>
      <c r="M329" s="41">
        <f>I329+L329</f>
        <v>0</v>
      </c>
      <c r="N329" s="41">
        <f>MAX(0,MIN(L329,M329-$C329))</f>
        <v>0</v>
      </c>
      <c r="O329" s="41">
        <f>R328*(1+P$4/12)</f>
        <v>0</v>
      </c>
      <c r="P329" s="41">
        <f>MAX(0,O329-Q$4)</f>
        <v>0</v>
      </c>
      <c r="Q329" s="41">
        <f>M329+P329</f>
        <v>0</v>
      </c>
      <c r="R329" s="41">
        <f>MAX(0,MIN(P329,Q329-$C329))</f>
        <v>0</v>
      </c>
      <c r="S329" s="41">
        <f>V328*(1+T$4/12)</f>
        <v>0</v>
      </c>
      <c r="T329" s="41">
        <f>MAX(0,S329-U$4)</f>
        <v>0</v>
      </c>
      <c r="U329" s="41">
        <f>Q329+T329</f>
        <v>0</v>
      </c>
      <c r="V329" s="41">
        <f>MAX(0,MIN(T329,U329-$C329))</f>
        <v>0</v>
      </c>
      <c r="W329" s="41">
        <f>Z328*(1+X$4/12)</f>
        <v>0</v>
      </c>
      <c r="X329" s="41">
        <f>MAX(0,W329-Y$4)</f>
        <v>0</v>
      </c>
      <c r="Y329" s="41">
        <f>U329+X329</f>
        <v>0</v>
      </c>
      <c r="Z329" s="41">
        <f>MAX(0,MIN(X329,Y329-$C329))</f>
        <v>0</v>
      </c>
      <c r="AA329" s="41">
        <f>AD328*(1+AB$4/12)</f>
        <v>0</v>
      </c>
      <c r="AB329" s="41">
        <f>MAX(0,AA329-AC$4)</f>
        <v>0</v>
      </c>
      <c r="AC329" s="41">
        <f>Y329+AB329</f>
        <v>0</v>
      </c>
      <c r="AD329" s="41">
        <f>MAX(0,MIN(AB329,AC329-$C329))</f>
        <v>0</v>
      </c>
      <c r="AE329" s="41">
        <f>AH328*(1+AF$4/12)</f>
        <v>0</v>
      </c>
      <c r="AF329" s="41">
        <f>MAX(0,AE329-AG$4)</f>
        <v>0</v>
      </c>
      <c r="AG329" s="41">
        <f>AC329+AF329</f>
        <v>0</v>
      </c>
      <c r="AH329" s="41">
        <f>MAX(0,MIN(AF329,AG329-$C329))</f>
        <v>0</v>
      </c>
      <c r="AI329" s="41">
        <f>AL328*(1+AJ$4/12)</f>
        <v>0</v>
      </c>
      <c r="AJ329" s="41">
        <f>MAX(0,AI329-AK$4)</f>
        <v>0</v>
      </c>
      <c r="AK329" s="41">
        <f>AG329+AJ329</f>
        <v>0</v>
      </c>
      <c r="AL329" s="41">
        <f>MAX(0,MIN(AJ329,AK329-$C329))</f>
        <v>0</v>
      </c>
      <c r="AM329" s="41">
        <f>AP328*(1+AN$4/12)</f>
        <v>0</v>
      </c>
      <c r="AN329" s="41">
        <f>MAX(0,AM329-AO$4)</f>
        <v>0</v>
      </c>
      <c r="AO329" s="41">
        <f>AK329+AN329</f>
        <v>0</v>
      </c>
      <c r="AP329" s="41">
        <f>MAX(0,MIN(AN329,AO329-$C329))</f>
        <v>0</v>
      </c>
      <c r="AQ329" s="41">
        <f>AT328*(1+AR$4/12)</f>
        <v>0</v>
      </c>
      <c r="AR329" s="41">
        <f>MAX(0,AQ329-AS$4)</f>
        <v>0</v>
      </c>
      <c r="AS329" s="41">
        <f>AO329+AR329</f>
        <v>0</v>
      </c>
      <c r="AT329" s="41">
        <f>MAX(0,MIN(AR329,AS329-$C329))</f>
        <v>0</v>
      </c>
    </row>
    <row r="330">
      <c r="A330" s="40" t="n">
        <v>324</v>
      </c>
      <c r="B330" s="40" t="str">
        <f>CHOOSE(MONTH(EDATE('4 Дългове'!$D$20,A330-1)),"януари","февруари","март","април","май","юни","юли","август","септември","октомври","ноември","декември")&amp;" "&amp;YEAR(EDATE('4 Дългове'!$D$20,A330-1))&amp;" г."</f>
        <v>октомври 2053 г.</v>
      </c>
      <c r="C330" s="41">
        <f>$C$4-(G330+K330+O330+S330+W330+AA330+AE330+AI330+AM330+AQ330)+(H330+L330+P330+T330+X330+AB330+AF330+AJ330+AN330+AR330)</f>
        <v>470</v>
      </c>
      <c r="D330" s="41">
        <f>(G330+K330+O330+S330+W330+AA330+AE330+AI330+AM330+AQ330)-(J329+N329+R329+V329+Z329+AD329+AH329+AL329+AP329+AT329)</f>
        <v>0</v>
      </c>
      <c r="E330" s="41">
        <f>J330+N330+R330+V330+Z330+AD330+AH330+AL330+AP330+AT330</f>
        <v>0</v>
      </c>
      <c r="F330" s="40" t="str">
        <f>IF(AND(E330&lt;0.005,E329&gt;=0.005),A330,"")</f>
        <v/>
      </c>
      <c r="G330" s="41">
        <f>J329*(1+H$4/12)</f>
        <v>0</v>
      </c>
      <c r="H330" s="41">
        <f>MAX(0,G330-I$4)</f>
        <v>0</v>
      </c>
      <c r="I330" s="41">
        <f>H330</f>
        <v>0</v>
      </c>
      <c r="J330" s="41">
        <f>MAX(0,MIN(H330,I330-$C330))</f>
        <v>0</v>
      </c>
      <c r="K330" s="41">
        <f>N329*(1+L$4/12)</f>
        <v>0</v>
      </c>
      <c r="L330" s="41">
        <f>MAX(0,K330-M$4)</f>
        <v>0</v>
      </c>
      <c r="M330" s="41">
        <f>I330+L330</f>
        <v>0</v>
      </c>
      <c r="N330" s="41">
        <f>MAX(0,MIN(L330,M330-$C330))</f>
        <v>0</v>
      </c>
      <c r="O330" s="41">
        <f>R329*(1+P$4/12)</f>
        <v>0</v>
      </c>
      <c r="P330" s="41">
        <f>MAX(0,O330-Q$4)</f>
        <v>0</v>
      </c>
      <c r="Q330" s="41">
        <f>M330+P330</f>
        <v>0</v>
      </c>
      <c r="R330" s="41">
        <f>MAX(0,MIN(P330,Q330-$C330))</f>
        <v>0</v>
      </c>
      <c r="S330" s="41">
        <f>V329*(1+T$4/12)</f>
        <v>0</v>
      </c>
      <c r="T330" s="41">
        <f>MAX(0,S330-U$4)</f>
        <v>0</v>
      </c>
      <c r="U330" s="41">
        <f>Q330+T330</f>
        <v>0</v>
      </c>
      <c r="V330" s="41">
        <f>MAX(0,MIN(T330,U330-$C330))</f>
        <v>0</v>
      </c>
      <c r="W330" s="41">
        <f>Z329*(1+X$4/12)</f>
        <v>0</v>
      </c>
      <c r="X330" s="41">
        <f>MAX(0,W330-Y$4)</f>
        <v>0</v>
      </c>
      <c r="Y330" s="41">
        <f>U330+X330</f>
        <v>0</v>
      </c>
      <c r="Z330" s="41">
        <f>MAX(0,MIN(X330,Y330-$C330))</f>
        <v>0</v>
      </c>
      <c r="AA330" s="41">
        <f>AD329*(1+AB$4/12)</f>
        <v>0</v>
      </c>
      <c r="AB330" s="41">
        <f>MAX(0,AA330-AC$4)</f>
        <v>0</v>
      </c>
      <c r="AC330" s="41">
        <f>Y330+AB330</f>
        <v>0</v>
      </c>
      <c r="AD330" s="41">
        <f>MAX(0,MIN(AB330,AC330-$C330))</f>
        <v>0</v>
      </c>
      <c r="AE330" s="41">
        <f>AH329*(1+AF$4/12)</f>
        <v>0</v>
      </c>
      <c r="AF330" s="41">
        <f>MAX(0,AE330-AG$4)</f>
        <v>0</v>
      </c>
      <c r="AG330" s="41">
        <f>AC330+AF330</f>
        <v>0</v>
      </c>
      <c r="AH330" s="41">
        <f>MAX(0,MIN(AF330,AG330-$C330))</f>
        <v>0</v>
      </c>
      <c r="AI330" s="41">
        <f>AL329*(1+AJ$4/12)</f>
        <v>0</v>
      </c>
      <c r="AJ330" s="41">
        <f>MAX(0,AI330-AK$4)</f>
        <v>0</v>
      </c>
      <c r="AK330" s="41">
        <f>AG330+AJ330</f>
        <v>0</v>
      </c>
      <c r="AL330" s="41">
        <f>MAX(0,MIN(AJ330,AK330-$C330))</f>
        <v>0</v>
      </c>
      <c r="AM330" s="41">
        <f>AP329*(1+AN$4/12)</f>
        <v>0</v>
      </c>
      <c r="AN330" s="41">
        <f>MAX(0,AM330-AO$4)</f>
        <v>0</v>
      </c>
      <c r="AO330" s="41">
        <f>AK330+AN330</f>
        <v>0</v>
      </c>
      <c r="AP330" s="41">
        <f>MAX(0,MIN(AN330,AO330-$C330))</f>
        <v>0</v>
      </c>
      <c r="AQ330" s="41">
        <f>AT329*(1+AR$4/12)</f>
        <v>0</v>
      </c>
      <c r="AR330" s="41">
        <f>MAX(0,AQ330-AS$4)</f>
        <v>0</v>
      </c>
      <c r="AS330" s="41">
        <f>AO330+AR330</f>
        <v>0</v>
      </c>
      <c r="AT330" s="41">
        <f>MAX(0,MIN(AR330,AS330-$C330))</f>
        <v>0</v>
      </c>
    </row>
    <row r="331">
      <c r="A331" s="40" t="n">
        <v>325</v>
      </c>
      <c r="B331" s="40" t="str">
        <f>CHOOSE(MONTH(EDATE('4 Дългове'!$D$20,A331-1)),"януари","февруари","март","април","май","юни","юли","август","септември","октомври","ноември","декември")&amp;" "&amp;YEAR(EDATE('4 Дългове'!$D$20,A331-1))&amp;" г."</f>
        <v>ноември 2053 г.</v>
      </c>
      <c r="C331" s="41">
        <f>$C$4-(G331+K331+O331+S331+W331+AA331+AE331+AI331+AM331+AQ331)+(H331+L331+P331+T331+X331+AB331+AF331+AJ331+AN331+AR331)</f>
        <v>470</v>
      </c>
      <c r="D331" s="41">
        <f>(G331+K331+O331+S331+W331+AA331+AE331+AI331+AM331+AQ331)-(J330+N330+R330+V330+Z330+AD330+AH330+AL330+AP330+AT330)</f>
        <v>0</v>
      </c>
      <c r="E331" s="41">
        <f>J331+N331+R331+V331+Z331+AD331+AH331+AL331+AP331+AT331</f>
        <v>0</v>
      </c>
      <c r="F331" s="40" t="str">
        <f>IF(AND(E331&lt;0.005,E330&gt;=0.005),A331,"")</f>
        <v/>
      </c>
      <c r="G331" s="41">
        <f>J330*(1+H$4/12)</f>
        <v>0</v>
      </c>
      <c r="H331" s="41">
        <f>MAX(0,G331-I$4)</f>
        <v>0</v>
      </c>
      <c r="I331" s="41">
        <f>H331</f>
        <v>0</v>
      </c>
      <c r="J331" s="41">
        <f>MAX(0,MIN(H331,I331-$C331))</f>
        <v>0</v>
      </c>
      <c r="K331" s="41">
        <f>N330*(1+L$4/12)</f>
        <v>0</v>
      </c>
      <c r="L331" s="41">
        <f>MAX(0,K331-M$4)</f>
        <v>0</v>
      </c>
      <c r="M331" s="41">
        <f>I331+L331</f>
        <v>0</v>
      </c>
      <c r="N331" s="41">
        <f>MAX(0,MIN(L331,M331-$C331))</f>
        <v>0</v>
      </c>
      <c r="O331" s="41">
        <f>R330*(1+P$4/12)</f>
        <v>0</v>
      </c>
      <c r="P331" s="41">
        <f>MAX(0,O331-Q$4)</f>
        <v>0</v>
      </c>
      <c r="Q331" s="41">
        <f>M331+P331</f>
        <v>0</v>
      </c>
      <c r="R331" s="41">
        <f>MAX(0,MIN(P331,Q331-$C331))</f>
        <v>0</v>
      </c>
      <c r="S331" s="41">
        <f>V330*(1+T$4/12)</f>
        <v>0</v>
      </c>
      <c r="T331" s="41">
        <f>MAX(0,S331-U$4)</f>
        <v>0</v>
      </c>
      <c r="U331" s="41">
        <f>Q331+T331</f>
        <v>0</v>
      </c>
      <c r="V331" s="41">
        <f>MAX(0,MIN(T331,U331-$C331))</f>
        <v>0</v>
      </c>
      <c r="W331" s="41">
        <f>Z330*(1+X$4/12)</f>
        <v>0</v>
      </c>
      <c r="X331" s="41">
        <f>MAX(0,W331-Y$4)</f>
        <v>0</v>
      </c>
      <c r="Y331" s="41">
        <f>U331+X331</f>
        <v>0</v>
      </c>
      <c r="Z331" s="41">
        <f>MAX(0,MIN(X331,Y331-$C331))</f>
        <v>0</v>
      </c>
      <c r="AA331" s="41">
        <f>AD330*(1+AB$4/12)</f>
        <v>0</v>
      </c>
      <c r="AB331" s="41">
        <f>MAX(0,AA331-AC$4)</f>
        <v>0</v>
      </c>
      <c r="AC331" s="41">
        <f>Y331+AB331</f>
        <v>0</v>
      </c>
      <c r="AD331" s="41">
        <f>MAX(0,MIN(AB331,AC331-$C331))</f>
        <v>0</v>
      </c>
      <c r="AE331" s="41">
        <f>AH330*(1+AF$4/12)</f>
        <v>0</v>
      </c>
      <c r="AF331" s="41">
        <f>MAX(0,AE331-AG$4)</f>
        <v>0</v>
      </c>
      <c r="AG331" s="41">
        <f>AC331+AF331</f>
        <v>0</v>
      </c>
      <c r="AH331" s="41">
        <f>MAX(0,MIN(AF331,AG331-$C331))</f>
        <v>0</v>
      </c>
      <c r="AI331" s="41">
        <f>AL330*(1+AJ$4/12)</f>
        <v>0</v>
      </c>
      <c r="AJ331" s="41">
        <f>MAX(0,AI331-AK$4)</f>
        <v>0</v>
      </c>
      <c r="AK331" s="41">
        <f>AG331+AJ331</f>
        <v>0</v>
      </c>
      <c r="AL331" s="41">
        <f>MAX(0,MIN(AJ331,AK331-$C331))</f>
        <v>0</v>
      </c>
      <c r="AM331" s="41">
        <f>AP330*(1+AN$4/12)</f>
        <v>0</v>
      </c>
      <c r="AN331" s="41">
        <f>MAX(0,AM331-AO$4)</f>
        <v>0</v>
      </c>
      <c r="AO331" s="41">
        <f>AK331+AN331</f>
        <v>0</v>
      </c>
      <c r="AP331" s="41">
        <f>MAX(0,MIN(AN331,AO331-$C331))</f>
        <v>0</v>
      </c>
      <c r="AQ331" s="41">
        <f>AT330*(1+AR$4/12)</f>
        <v>0</v>
      </c>
      <c r="AR331" s="41">
        <f>MAX(0,AQ331-AS$4)</f>
        <v>0</v>
      </c>
      <c r="AS331" s="41">
        <f>AO331+AR331</f>
        <v>0</v>
      </c>
      <c r="AT331" s="41">
        <f>MAX(0,MIN(AR331,AS331-$C331))</f>
        <v>0</v>
      </c>
    </row>
    <row r="332">
      <c r="A332" s="40" t="n">
        <v>326</v>
      </c>
      <c r="B332" s="40" t="str">
        <f>CHOOSE(MONTH(EDATE('4 Дългове'!$D$20,A332-1)),"януари","февруари","март","април","май","юни","юли","август","септември","октомври","ноември","декември")&amp;" "&amp;YEAR(EDATE('4 Дългове'!$D$20,A332-1))&amp;" г."</f>
        <v>декември 2053 г.</v>
      </c>
      <c r="C332" s="41">
        <f>$C$4-(G332+K332+O332+S332+W332+AA332+AE332+AI332+AM332+AQ332)+(H332+L332+P332+T332+X332+AB332+AF332+AJ332+AN332+AR332)</f>
        <v>470</v>
      </c>
      <c r="D332" s="41">
        <f>(G332+K332+O332+S332+W332+AA332+AE332+AI332+AM332+AQ332)-(J331+N331+R331+V331+Z331+AD331+AH331+AL331+AP331+AT331)</f>
        <v>0</v>
      </c>
      <c r="E332" s="41">
        <f>J332+N332+R332+V332+Z332+AD332+AH332+AL332+AP332+AT332</f>
        <v>0</v>
      </c>
      <c r="F332" s="40" t="str">
        <f>IF(AND(E332&lt;0.005,E331&gt;=0.005),A332,"")</f>
        <v/>
      </c>
      <c r="G332" s="41">
        <f>J331*(1+H$4/12)</f>
        <v>0</v>
      </c>
      <c r="H332" s="41">
        <f>MAX(0,G332-I$4)</f>
        <v>0</v>
      </c>
      <c r="I332" s="41">
        <f>H332</f>
        <v>0</v>
      </c>
      <c r="J332" s="41">
        <f>MAX(0,MIN(H332,I332-$C332))</f>
        <v>0</v>
      </c>
      <c r="K332" s="41">
        <f>N331*(1+L$4/12)</f>
        <v>0</v>
      </c>
      <c r="L332" s="41">
        <f>MAX(0,K332-M$4)</f>
        <v>0</v>
      </c>
      <c r="M332" s="41">
        <f>I332+L332</f>
        <v>0</v>
      </c>
      <c r="N332" s="41">
        <f>MAX(0,MIN(L332,M332-$C332))</f>
        <v>0</v>
      </c>
      <c r="O332" s="41">
        <f>R331*(1+P$4/12)</f>
        <v>0</v>
      </c>
      <c r="P332" s="41">
        <f>MAX(0,O332-Q$4)</f>
        <v>0</v>
      </c>
      <c r="Q332" s="41">
        <f>M332+P332</f>
        <v>0</v>
      </c>
      <c r="R332" s="41">
        <f>MAX(0,MIN(P332,Q332-$C332))</f>
        <v>0</v>
      </c>
      <c r="S332" s="41">
        <f>V331*(1+T$4/12)</f>
        <v>0</v>
      </c>
      <c r="T332" s="41">
        <f>MAX(0,S332-U$4)</f>
        <v>0</v>
      </c>
      <c r="U332" s="41">
        <f>Q332+T332</f>
        <v>0</v>
      </c>
      <c r="V332" s="41">
        <f>MAX(0,MIN(T332,U332-$C332))</f>
        <v>0</v>
      </c>
      <c r="W332" s="41">
        <f>Z331*(1+X$4/12)</f>
        <v>0</v>
      </c>
      <c r="X332" s="41">
        <f>MAX(0,W332-Y$4)</f>
        <v>0</v>
      </c>
      <c r="Y332" s="41">
        <f>U332+X332</f>
        <v>0</v>
      </c>
      <c r="Z332" s="41">
        <f>MAX(0,MIN(X332,Y332-$C332))</f>
        <v>0</v>
      </c>
      <c r="AA332" s="41">
        <f>AD331*(1+AB$4/12)</f>
        <v>0</v>
      </c>
      <c r="AB332" s="41">
        <f>MAX(0,AA332-AC$4)</f>
        <v>0</v>
      </c>
      <c r="AC332" s="41">
        <f>Y332+AB332</f>
        <v>0</v>
      </c>
      <c r="AD332" s="41">
        <f>MAX(0,MIN(AB332,AC332-$C332))</f>
        <v>0</v>
      </c>
      <c r="AE332" s="41">
        <f>AH331*(1+AF$4/12)</f>
        <v>0</v>
      </c>
      <c r="AF332" s="41">
        <f>MAX(0,AE332-AG$4)</f>
        <v>0</v>
      </c>
      <c r="AG332" s="41">
        <f>AC332+AF332</f>
        <v>0</v>
      </c>
      <c r="AH332" s="41">
        <f>MAX(0,MIN(AF332,AG332-$C332))</f>
        <v>0</v>
      </c>
      <c r="AI332" s="41">
        <f>AL331*(1+AJ$4/12)</f>
        <v>0</v>
      </c>
      <c r="AJ332" s="41">
        <f>MAX(0,AI332-AK$4)</f>
        <v>0</v>
      </c>
      <c r="AK332" s="41">
        <f>AG332+AJ332</f>
        <v>0</v>
      </c>
      <c r="AL332" s="41">
        <f>MAX(0,MIN(AJ332,AK332-$C332))</f>
        <v>0</v>
      </c>
      <c r="AM332" s="41">
        <f>AP331*(1+AN$4/12)</f>
        <v>0</v>
      </c>
      <c r="AN332" s="41">
        <f>MAX(0,AM332-AO$4)</f>
        <v>0</v>
      </c>
      <c r="AO332" s="41">
        <f>AK332+AN332</f>
        <v>0</v>
      </c>
      <c r="AP332" s="41">
        <f>MAX(0,MIN(AN332,AO332-$C332))</f>
        <v>0</v>
      </c>
      <c r="AQ332" s="41">
        <f>AT331*(1+AR$4/12)</f>
        <v>0</v>
      </c>
      <c r="AR332" s="41">
        <f>MAX(0,AQ332-AS$4)</f>
        <v>0</v>
      </c>
      <c r="AS332" s="41">
        <f>AO332+AR332</f>
        <v>0</v>
      </c>
      <c r="AT332" s="41">
        <f>MAX(0,MIN(AR332,AS332-$C332))</f>
        <v>0</v>
      </c>
    </row>
    <row r="333">
      <c r="A333" s="40" t="n">
        <v>327</v>
      </c>
      <c r="B333" s="40" t="str">
        <f>CHOOSE(MONTH(EDATE('4 Дългове'!$D$20,A333-1)),"януари","февруари","март","април","май","юни","юли","август","септември","октомври","ноември","декември")&amp;" "&amp;YEAR(EDATE('4 Дългове'!$D$20,A333-1))&amp;" г."</f>
        <v>януари 2054 г.</v>
      </c>
      <c r="C333" s="41">
        <f>$C$4-(G333+K333+O333+S333+W333+AA333+AE333+AI333+AM333+AQ333)+(H333+L333+P333+T333+X333+AB333+AF333+AJ333+AN333+AR333)</f>
        <v>470</v>
      </c>
      <c r="D333" s="41">
        <f>(G333+K333+O333+S333+W333+AA333+AE333+AI333+AM333+AQ333)-(J332+N332+R332+V332+Z332+AD332+AH332+AL332+AP332+AT332)</f>
        <v>0</v>
      </c>
      <c r="E333" s="41">
        <f>J333+N333+R333+V333+Z333+AD333+AH333+AL333+AP333+AT333</f>
        <v>0</v>
      </c>
      <c r="F333" s="40" t="str">
        <f>IF(AND(E333&lt;0.005,E332&gt;=0.005),A333,"")</f>
        <v/>
      </c>
      <c r="G333" s="41">
        <f>J332*(1+H$4/12)</f>
        <v>0</v>
      </c>
      <c r="H333" s="41">
        <f>MAX(0,G333-I$4)</f>
        <v>0</v>
      </c>
      <c r="I333" s="41">
        <f>H333</f>
        <v>0</v>
      </c>
      <c r="J333" s="41">
        <f>MAX(0,MIN(H333,I333-$C333))</f>
        <v>0</v>
      </c>
      <c r="K333" s="41">
        <f>N332*(1+L$4/12)</f>
        <v>0</v>
      </c>
      <c r="L333" s="41">
        <f>MAX(0,K333-M$4)</f>
        <v>0</v>
      </c>
      <c r="M333" s="41">
        <f>I333+L333</f>
        <v>0</v>
      </c>
      <c r="N333" s="41">
        <f>MAX(0,MIN(L333,M333-$C333))</f>
        <v>0</v>
      </c>
      <c r="O333" s="41">
        <f>R332*(1+P$4/12)</f>
        <v>0</v>
      </c>
      <c r="P333" s="41">
        <f>MAX(0,O333-Q$4)</f>
        <v>0</v>
      </c>
      <c r="Q333" s="41">
        <f>M333+P333</f>
        <v>0</v>
      </c>
      <c r="R333" s="41">
        <f>MAX(0,MIN(P333,Q333-$C333))</f>
        <v>0</v>
      </c>
      <c r="S333" s="41">
        <f>V332*(1+T$4/12)</f>
        <v>0</v>
      </c>
      <c r="T333" s="41">
        <f>MAX(0,S333-U$4)</f>
        <v>0</v>
      </c>
      <c r="U333" s="41">
        <f>Q333+T333</f>
        <v>0</v>
      </c>
      <c r="V333" s="41">
        <f>MAX(0,MIN(T333,U333-$C333))</f>
        <v>0</v>
      </c>
      <c r="W333" s="41">
        <f>Z332*(1+X$4/12)</f>
        <v>0</v>
      </c>
      <c r="X333" s="41">
        <f>MAX(0,W333-Y$4)</f>
        <v>0</v>
      </c>
      <c r="Y333" s="41">
        <f>U333+X333</f>
        <v>0</v>
      </c>
      <c r="Z333" s="41">
        <f>MAX(0,MIN(X333,Y333-$C333))</f>
        <v>0</v>
      </c>
      <c r="AA333" s="41">
        <f>AD332*(1+AB$4/12)</f>
        <v>0</v>
      </c>
      <c r="AB333" s="41">
        <f>MAX(0,AA333-AC$4)</f>
        <v>0</v>
      </c>
      <c r="AC333" s="41">
        <f>Y333+AB333</f>
        <v>0</v>
      </c>
      <c r="AD333" s="41">
        <f>MAX(0,MIN(AB333,AC333-$C333))</f>
        <v>0</v>
      </c>
      <c r="AE333" s="41">
        <f>AH332*(1+AF$4/12)</f>
        <v>0</v>
      </c>
      <c r="AF333" s="41">
        <f>MAX(0,AE333-AG$4)</f>
        <v>0</v>
      </c>
      <c r="AG333" s="41">
        <f>AC333+AF333</f>
        <v>0</v>
      </c>
      <c r="AH333" s="41">
        <f>MAX(0,MIN(AF333,AG333-$C333))</f>
        <v>0</v>
      </c>
      <c r="AI333" s="41">
        <f>AL332*(1+AJ$4/12)</f>
        <v>0</v>
      </c>
      <c r="AJ333" s="41">
        <f>MAX(0,AI333-AK$4)</f>
        <v>0</v>
      </c>
      <c r="AK333" s="41">
        <f>AG333+AJ333</f>
        <v>0</v>
      </c>
      <c r="AL333" s="41">
        <f>MAX(0,MIN(AJ333,AK333-$C333))</f>
        <v>0</v>
      </c>
      <c r="AM333" s="41">
        <f>AP332*(1+AN$4/12)</f>
        <v>0</v>
      </c>
      <c r="AN333" s="41">
        <f>MAX(0,AM333-AO$4)</f>
        <v>0</v>
      </c>
      <c r="AO333" s="41">
        <f>AK333+AN333</f>
        <v>0</v>
      </c>
      <c r="AP333" s="41">
        <f>MAX(0,MIN(AN333,AO333-$C333))</f>
        <v>0</v>
      </c>
      <c r="AQ333" s="41">
        <f>AT332*(1+AR$4/12)</f>
        <v>0</v>
      </c>
      <c r="AR333" s="41">
        <f>MAX(0,AQ333-AS$4)</f>
        <v>0</v>
      </c>
      <c r="AS333" s="41">
        <f>AO333+AR333</f>
        <v>0</v>
      </c>
      <c r="AT333" s="41">
        <f>MAX(0,MIN(AR333,AS333-$C333))</f>
        <v>0</v>
      </c>
    </row>
    <row r="334">
      <c r="A334" s="40" t="n">
        <v>328</v>
      </c>
      <c r="B334" s="40" t="str">
        <f>CHOOSE(MONTH(EDATE('4 Дългове'!$D$20,A334-1)),"януари","февруари","март","април","май","юни","юли","август","септември","октомври","ноември","декември")&amp;" "&amp;YEAR(EDATE('4 Дългове'!$D$20,A334-1))&amp;" г."</f>
        <v>февруари 2054 г.</v>
      </c>
      <c r="C334" s="41">
        <f>$C$4-(G334+K334+O334+S334+W334+AA334+AE334+AI334+AM334+AQ334)+(H334+L334+P334+T334+X334+AB334+AF334+AJ334+AN334+AR334)</f>
        <v>470</v>
      </c>
      <c r="D334" s="41">
        <f>(G334+K334+O334+S334+W334+AA334+AE334+AI334+AM334+AQ334)-(J333+N333+R333+V333+Z333+AD333+AH333+AL333+AP333+AT333)</f>
        <v>0</v>
      </c>
      <c r="E334" s="41">
        <f>J334+N334+R334+V334+Z334+AD334+AH334+AL334+AP334+AT334</f>
        <v>0</v>
      </c>
      <c r="F334" s="40" t="str">
        <f>IF(AND(E334&lt;0.005,E333&gt;=0.005),A334,"")</f>
        <v/>
      </c>
      <c r="G334" s="41">
        <f>J333*(1+H$4/12)</f>
        <v>0</v>
      </c>
      <c r="H334" s="41">
        <f>MAX(0,G334-I$4)</f>
        <v>0</v>
      </c>
      <c r="I334" s="41">
        <f>H334</f>
        <v>0</v>
      </c>
      <c r="J334" s="41">
        <f>MAX(0,MIN(H334,I334-$C334))</f>
        <v>0</v>
      </c>
      <c r="K334" s="41">
        <f>N333*(1+L$4/12)</f>
        <v>0</v>
      </c>
      <c r="L334" s="41">
        <f>MAX(0,K334-M$4)</f>
        <v>0</v>
      </c>
      <c r="M334" s="41">
        <f>I334+L334</f>
        <v>0</v>
      </c>
      <c r="N334" s="41">
        <f>MAX(0,MIN(L334,M334-$C334))</f>
        <v>0</v>
      </c>
      <c r="O334" s="41">
        <f>R333*(1+P$4/12)</f>
        <v>0</v>
      </c>
      <c r="P334" s="41">
        <f>MAX(0,O334-Q$4)</f>
        <v>0</v>
      </c>
      <c r="Q334" s="41">
        <f>M334+P334</f>
        <v>0</v>
      </c>
      <c r="R334" s="41">
        <f>MAX(0,MIN(P334,Q334-$C334))</f>
        <v>0</v>
      </c>
      <c r="S334" s="41">
        <f>V333*(1+T$4/12)</f>
        <v>0</v>
      </c>
      <c r="T334" s="41">
        <f>MAX(0,S334-U$4)</f>
        <v>0</v>
      </c>
      <c r="U334" s="41">
        <f>Q334+T334</f>
        <v>0</v>
      </c>
      <c r="V334" s="41">
        <f>MAX(0,MIN(T334,U334-$C334))</f>
        <v>0</v>
      </c>
      <c r="W334" s="41">
        <f>Z333*(1+X$4/12)</f>
        <v>0</v>
      </c>
      <c r="X334" s="41">
        <f>MAX(0,W334-Y$4)</f>
        <v>0</v>
      </c>
      <c r="Y334" s="41">
        <f>U334+X334</f>
        <v>0</v>
      </c>
      <c r="Z334" s="41">
        <f>MAX(0,MIN(X334,Y334-$C334))</f>
        <v>0</v>
      </c>
      <c r="AA334" s="41">
        <f>AD333*(1+AB$4/12)</f>
        <v>0</v>
      </c>
      <c r="AB334" s="41">
        <f>MAX(0,AA334-AC$4)</f>
        <v>0</v>
      </c>
      <c r="AC334" s="41">
        <f>Y334+AB334</f>
        <v>0</v>
      </c>
      <c r="AD334" s="41">
        <f>MAX(0,MIN(AB334,AC334-$C334))</f>
        <v>0</v>
      </c>
      <c r="AE334" s="41">
        <f>AH333*(1+AF$4/12)</f>
        <v>0</v>
      </c>
      <c r="AF334" s="41">
        <f>MAX(0,AE334-AG$4)</f>
        <v>0</v>
      </c>
      <c r="AG334" s="41">
        <f>AC334+AF334</f>
        <v>0</v>
      </c>
      <c r="AH334" s="41">
        <f>MAX(0,MIN(AF334,AG334-$C334))</f>
        <v>0</v>
      </c>
      <c r="AI334" s="41">
        <f>AL333*(1+AJ$4/12)</f>
        <v>0</v>
      </c>
      <c r="AJ334" s="41">
        <f>MAX(0,AI334-AK$4)</f>
        <v>0</v>
      </c>
      <c r="AK334" s="41">
        <f>AG334+AJ334</f>
        <v>0</v>
      </c>
      <c r="AL334" s="41">
        <f>MAX(0,MIN(AJ334,AK334-$C334))</f>
        <v>0</v>
      </c>
      <c r="AM334" s="41">
        <f>AP333*(1+AN$4/12)</f>
        <v>0</v>
      </c>
      <c r="AN334" s="41">
        <f>MAX(0,AM334-AO$4)</f>
        <v>0</v>
      </c>
      <c r="AO334" s="41">
        <f>AK334+AN334</f>
        <v>0</v>
      </c>
      <c r="AP334" s="41">
        <f>MAX(0,MIN(AN334,AO334-$C334))</f>
        <v>0</v>
      </c>
      <c r="AQ334" s="41">
        <f>AT333*(1+AR$4/12)</f>
        <v>0</v>
      </c>
      <c r="AR334" s="41">
        <f>MAX(0,AQ334-AS$4)</f>
        <v>0</v>
      </c>
      <c r="AS334" s="41">
        <f>AO334+AR334</f>
        <v>0</v>
      </c>
      <c r="AT334" s="41">
        <f>MAX(0,MIN(AR334,AS334-$C334))</f>
        <v>0</v>
      </c>
    </row>
    <row r="335">
      <c r="A335" s="40" t="n">
        <v>329</v>
      </c>
      <c r="B335" s="40" t="str">
        <f>CHOOSE(MONTH(EDATE('4 Дългове'!$D$20,A335-1)),"януари","февруари","март","април","май","юни","юли","август","септември","октомври","ноември","декември")&amp;" "&amp;YEAR(EDATE('4 Дългове'!$D$20,A335-1))&amp;" г."</f>
        <v>март 2054 г.</v>
      </c>
      <c r="C335" s="41">
        <f>$C$4-(G335+K335+O335+S335+W335+AA335+AE335+AI335+AM335+AQ335)+(H335+L335+P335+T335+X335+AB335+AF335+AJ335+AN335+AR335)</f>
        <v>470</v>
      </c>
      <c r="D335" s="41">
        <f>(G335+K335+O335+S335+W335+AA335+AE335+AI335+AM335+AQ335)-(J334+N334+R334+V334+Z334+AD334+AH334+AL334+AP334+AT334)</f>
        <v>0</v>
      </c>
      <c r="E335" s="41">
        <f>J335+N335+R335+V335+Z335+AD335+AH335+AL335+AP335+AT335</f>
        <v>0</v>
      </c>
      <c r="F335" s="40" t="str">
        <f>IF(AND(E335&lt;0.005,E334&gt;=0.005),A335,"")</f>
        <v/>
      </c>
      <c r="G335" s="41">
        <f>J334*(1+H$4/12)</f>
        <v>0</v>
      </c>
      <c r="H335" s="41">
        <f>MAX(0,G335-I$4)</f>
        <v>0</v>
      </c>
      <c r="I335" s="41">
        <f>H335</f>
        <v>0</v>
      </c>
      <c r="J335" s="41">
        <f>MAX(0,MIN(H335,I335-$C335))</f>
        <v>0</v>
      </c>
      <c r="K335" s="41">
        <f>N334*(1+L$4/12)</f>
        <v>0</v>
      </c>
      <c r="L335" s="41">
        <f>MAX(0,K335-M$4)</f>
        <v>0</v>
      </c>
      <c r="M335" s="41">
        <f>I335+L335</f>
        <v>0</v>
      </c>
      <c r="N335" s="41">
        <f>MAX(0,MIN(L335,M335-$C335))</f>
        <v>0</v>
      </c>
      <c r="O335" s="41">
        <f>R334*(1+P$4/12)</f>
        <v>0</v>
      </c>
      <c r="P335" s="41">
        <f>MAX(0,O335-Q$4)</f>
        <v>0</v>
      </c>
      <c r="Q335" s="41">
        <f>M335+P335</f>
        <v>0</v>
      </c>
      <c r="R335" s="41">
        <f>MAX(0,MIN(P335,Q335-$C335))</f>
        <v>0</v>
      </c>
      <c r="S335" s="41">
        <f>V334*(1+T$4/12)</f>
        <v>0</v>
      </c>
      <c r="T335" s="41">
        <f>MAX(0,S335-U$4)</f>
        <v>0</v>
      </c>
      <c r="U335" s="41">
        <f>Q335+T335</f>
        <v>0</v>
      </c>
      <c r="V335" s="41">
        <f>MAX(0,MIN(T335,U335-$C335))</f>
        <v>0</v>
      </c>
      <c r="W335" s="41">
        <f>Z334*(1+X$4/12)</f>
        <v>0</v>
      </c>
      <c r="X335" s="41">
        <f>MAX(0,W335-Y$4)</f>
        <v>0</v>
      </c>
      <c r="Y335" s="41">
        <f>U335+X335</f>
        <v>0</v>
      </c>
      <c r="Z335" s="41">
        <f>MAX(0,MIN(X335,Y335-$C335))</f>
        <v>0</v>
      </c>
      <c r="AA335" s="41">
        <f>AD334*(1+AB$4/12)</f>
        <v>0</v>
      </c>
      <c r="AB335" s="41">
        <f>MAX(0,AA335-AC$4)</f>
        <v>0</v>
      </c>
      <c r="AC335" s="41">
        <f>Y335+AB335</f>
        <v>0</v>
      </c>
      <c r="AD335" s="41">
        <f>MAX(0,MIN(AB335,AC335-$C335))</f>
        <v>0</v>
      </c>
      <c r="AE335" s="41">
        <f>AH334*(1+AF$4/12)</f>
        <v>0</v>
      </c>
      <c r="AF335" s="41">
        <f>MAX(0,AE335-AG$4)</f>
        <v>0</v>
      </c>
      <c r="AG335" s="41">
        <f>AC335+AF335</f>
        <v>0</v>
      </c>
      <c r="AH335" s="41">
        <f>MAX(0,MIN(AF335,AG335-$C335))</f>
        <v>0</v>
      </c>
      <c r="AI335" s="41">
        <f>AL334*(1+AJ$4/12)</f>
        <v>0</v>
      </c>
      <c r="AJ335" s="41">
        <f>MAX(0,AI335-AK$4)</f>
        <v>0</v>
      </c>
      <c r="AK335" s="41">
        <f>AG335+AJ335</f>
        <v>0</v>
      </c>
      <c r="AL335" s="41">
        <f>MAX(0,MIN(AJ335,AK335-$C335))</f>
        <v>0</v>
      </c>
      <c r="AM335" s="41">
        <f>AP334*(1+AN$4/12)</f>
        <v>0</v>
      </c>
      <c r="AN335" s="41">
        <f>MAX(0,AM335-AO$4)</f>
        <v>0</v>
      </c>
      <c r="AO335" s="41">
        <f>AK335+AN335</f>
        <v>0</v>
      </c>
      <c r="AP335" s="41">
        <f>MAX(0,MIN(AN335,AO335-$C335))</f>
        <v>0</v>
      </c>
      <c r="AQ335" s="41">
        <f>AT334*(1+AR$4/12)</f>
        <v>0</v>
      </c>
      <c r="AR335" s="41">
        <f>MAX(0,AQ335-AS$4)</f>
        <v>0</v>
      </c>
      <c r="AS335" s="41">
        <f>AO335+AR335</f>
        <v>0</v>
      </c>
      <c r="AT335" s="41">
        <f>MAX(0,MIN(AR335,AS335-$C335))</f>
        <v>0</v>
      </c>
    </row>
    <row r="336">
      <c r="A336" s="40" t="n">
        <v>330</v>
      </c>
      <c r="B336" s="40" t="str">
        <f>CHOOSE(MONTH(EDATE('4 Дългове'!$D$20,A336-1)),"януари","февруари","март","април","май","юни","юли","август","септември","октомври","ноември","декември")&amp;" "&amp;YEAR(EDATE('4 Дългове'!$D$20,A336-1))&amp;" г."</f>
        <v>април 2054 г.</v>
      </c>
      <c r="C336" s="41">
        <f>$C$4-(G336+K336+O336+S336+W336+AA336+AE336+AI336+AM336+AQ336)+(H336+L336+P336+T336+X336+AB336+AF336+AJ336+AN336+AR336)</f>
        <v>470</v>
      </c>
      <c r="D336" s="41">
        <f>(G336+K336+O336+S336+W336+AA336+AE336+AI336+AM336+AQ336)-(J335+N335+R335+V335+Z335+AD335+AH335+AL335+AP335+AT335)</f>
        <v>0</v>
      </c>
      <c r="E336" s="41">
        <f>J336+N336+R336+V336+Z336+AD336+AH336+AL336+AP336+AT336</f>
        <v>0</v>
      </c>
      <c r="F336" s="40" t="str">
        <f>IF(AND(E336&lt;0.005,E335&gt;=0.005),A336,"")</f>
        <v/>
      </c>
      <c r="G336" s="41">
        <f>J335*(1+H$4/12)</f>
        <v>0</v>
      </c>
      <c r="H336" s="41">
        <f>MAX(0,G336-I$4)</f>
        <v>0</v>
      </c>
      <c r="I336" s="41">
        <f>H336</f>
        <v>0</v>
      </c>
      <c r="J336" s="41">
        <f>MAX(0,MIN(H336,I336-$C336))</f>
        <v>0</v>
      </c>
      <c r="K336" s="41">
        <f>N335*(1+L$4/12)</f>
        <v>0</v>
      </c>
      <c r="L336" s="41">
        <f>MAX(0,K336-M$4)</f>
        <v>0</v>
      </c>
      <c r="M336" s="41">
        <f>I336+L336</f>
        <v>0</v>
      </c>
      <c r="N336" s="41">
        <f>MAX(0,MIN(L336,M336-$C336))</f>
        <v>0</v>
      </c>
      <c r="O336" s="41">
        <f>R335*(1+P$4/12)</f>
        <v>0</v>
      </c>
      <c r="P336" s="41">
        <f>MAX(0,O336-Q$4)</f>
        <v>0</v>
      </c>
      <c r="Q336" s="41">
        <f>M336+P336</f>
        <v>0</v>
      </c>
      <c r="R336" s="41">
        <f>MAX(0,MIN(P336,Q336-$C336))</f>
        <v>0</v>
      </c>
      <c r="S336" s="41">
        <f>V335*(1+T$4/12)</f>
        <v>0</v>
      </c>
      <c r="T336" s="41">
        <f>MAX(0,S336-U$4)</f>
        <v>0</v>
      </c>
      <c r="U336" s="41">
        <f>Q336+T336</f>
        <v>0</v>
      </c>
      <c r="V336" s="41">
        <f>MAX(0,MIN(T336,U336-$C336))</f>
        <v>0</v>
      </c>
      <c r="W336" s="41">
        <f>Z335*(1+X$4/12)</f>
        <v>0</v>
      </c>
      <c r="X336" s="41">
        <f>MAX(0,W336-Y$4)</f>
        <v>0</v>
      </c>
      <c r="Y336" s="41">
        <f>U336+X336</f>
        <v>0</v>
      </c>
      <c r="Z336" s="41">
        <f>MAX(0,MIN(X336,Y336-$C336))</f>
        <v>0</v>
      </c>
      <c r="AA336" s="41">
        <f>AD335*(1+AB$4/12)</f>
        <v>0</v>
      </c>
      <c r="AB336" s="41">
        <f>MAX(0,AA336-AC$4)</f>
        <v>0</v>
      </c>
      <c r="AC336" s="41">
        <f>Y336+AB336</f>
        <v>0</v>
      </c>
      <c r="AD336" s="41">
        <f>MAX(0,MIN(AB336,AC336-$C336))</f>
        <v>0</v>
      </c>
      <c r="AE336" s="41">
        <f>AH335*(1+AF$4/12)</f>
        <v>0</v>
      </c>
      <c r="AF336" s="41">
        <f>MAX(0,AE336-AG$4)</f>
        <v>0</v>
      </c>
      <c r="AG336" s="41">
        <f>AC336+AF336</f>
        <v>0</v>
      </c>
      <c r="AH336" s="41">
        <f>MAX(0,MIN(AF336,AG336-$C336))</f>
        <v>0</v>
      </c>
      <c r="AI336" s="41">
        <f>AL335*(1+AJ$4/12)</f>
        <v>0</v>
      </c>
      <c r="AJ336" s="41">
        <f>MAX(0,AI336-AK$4)</f>
        <v>0</v>
      </c>
      <c r="AK336" s="41">
        <f>AG336+AJ336</f>
        <v>0</v>
      </c>
      <c r="AL336" s="41">
        <f>MAX(0,MIN(AJ336,AK336-$C336))</f>
        <v>0</v>
      </c>
      <c r="AM336" s="41">
        <f>AP335*(1+AN$4/12)</f>
        <v>0</v>
      </c>
      <c r="AN336" s="41">
        <f>MAX(0,AM336-AO$4)</f>
        <v>0</v>
      </c>
      <c r="AO336" s="41">
        <f>AK336+AN336</f>
        <v>0</v>
      </c>
      <c r="AP336" s="41">
        <f>MAX(0,MIN(AN336,AO336-$C336))</f>
        <v>0</v>
      </c>
      <c r="AQ336" s="41">
        <f>AT335*(1+AR$4/12)</f>
        <v>0</v>
      </c>
      <c r="AR336" s="41">
        <f>MAX(0,AQ336-AS$4)</f>
        <v>0</v>
      </c>
      <c r="AS336" s="41">
        <f>AO336+AR336</f>
        <v>0</v>
      </c>
      <c r="AT336" s="41">
        <f>MAX(0,MIN(AR336,AS336-$C336))</f>
        <v>0</v>
      </c>
    </row>
    <row r="337">
      <c r="A337" s="40" t="n">
        <v>331</v>
      </c>
      <c r="B337" s="40" t="str">
        <f>CHOOSE(MONTH(EDATE('4 Дългове'!$D$20,A337-1)),"януари","февруари","март","април","май","юни","юли","август","септември","октомври","ноември","декември")&amp;" "&amp;YEAR(EDATE('4 Дългове'!$D$20,A337-1))&amp;" г."</f>
        <v>май 2054 г.</v>
      </c>
      <c r="C337" s="41">
        <f>$C$4-(G337+K337+O337+S337+W337+AA337+AE337+AI337+AM337+AQ337)+(H337+L337+P337+T337+X337+AB337+AF337+AJ337+AN337+AR337)</f>
        <v>470</v>
      </c>
      <c r="D337" s="41">
        <f>(G337+K337+O337+S337+W337+AA337+AE337+AI337+AM337+AQ337)-(J336+N336+R336+V336+Z336+AD336+AH336+AL336+AP336+AT336)</f>
        <v>0</v>
      </c>
      <c r="E337" s="41">
        <f>J337+N337+R337+V337+Z337+AD337+AH337+AL337+AP337+AT337</f>
        <v>0</v>
      </c>
      <c r="F337" s="40" t="str">
        <f>IF(AND(E337&lt;0.005,E336&gt;=0.005),A337,"")</f>
        <v/>
      </c>
      <c r="G337" s="41">
        <f>J336*(1+H$4/12)</f>
        <v>0</v>
      </c>
      <c r="H337" s="41">
        <f>MAX(0,G337-I$4)</f>
        <v>0</v>
      </c>
      <c r="I337" s="41">
        <f>H337</f>
        <v>0</v>
      </c>
      <c r="J337" s="41">
        <f>MAX(0,MIN(H337,I337-$C337))</f>
        <v>0</v>
      </c>
      <c r="K337" s="41">
        <f>N336*(1+L$4/12)</f>
        <v>0</v>
      </c>
      <c r="L337" s="41">
        <f>MAX(0,K337-M$4)</f>
        <v>0</v>
      </c>
      <c r="M337" s="41">
        <f>I337+L337</f>
        <v>0</v>
      </c>
      <c r="N337" s="41">
        <f>MAX(0,MIN(L337,M337-$C337))</f>
        <v>0</v>
      </c>
      <c r="O337" s="41">
        <f>R336*(1+P$4/12)</f>
        <v>0</v>
      </c>
      <c r="P337" s="41">
        <f>MAX(0,O337-Q$4)</f>
        <v>0</v>
      </c>
      <c r="Q337" s="41">
        <f>M337+P337</f>
        <v>0</v>
      </c>
      <c r="R337" s="41">
        <f>MAX(0,MIN(P337,Q337-$C337))</f>
        <v>0</v>
      </c>
      <c r="S337" s="41">
        <f>V336*(1+T$4/12)</f>
        <v>0</v>
      </c>
      <c r="T337" s="41">
        <f>MAX(0,S337-U$4)</f>
        <v>0</v>
      </c>
      <c r="U337" s="41">
        <f>Q337+T337</f>
        <v>0</v>
      </c>
      <c r="V337" s="41">
        <f>MAX(0,MIN(T337,U337-$C337))</f>
        <v>0</v>
      </c>
      <c r="W337" s="41">
        <f>Z336*(1+X$4/12)</f>
        <v>0</v>
      </c>
      <c r="X337" s="41">
        <f>MAX(0,W337-Y$4)</f>
        <v>0</v>
      </c>
      <c r="Y337" s="41">
        <f>U337+X337</f>
        <v>0</v>
      </c>
      <c r="Z337" s="41">
        <f>MAX(0,MIN(X337,Y337-$C337))</f>
        <v>0</v>
      </c>
      <c r="AA337" s="41">
        <f>AD336*(1+AB$4/12)</f>
        <v>0</v>
      </c>
      <c r="AB337" s="41">
        <f>MAX(0,AA337-AC$4)</f>
        <v>0</v>
      </c>
      <c r="AC337" s="41">
        <f>Y337+AB337</f>
        <v>0</v>
      </c>
      <c r="AD337" s="41">
        <f>MAX(0,MIN(AB337,AC337-$C337))</f>
        <v>0</v>
      </c>
      <c r="AE337" s="41">
        <f>AH336*(1+AF$4/12)</f>
        <v>0</v>
      </c>
      <c r="AF337" s="41">
        <f>MAX(0,AE337-AG$4)</f>
        <v>0</v>
      </c>
      <c r="AG337" s="41">
        <f>AC337+AF337</f>
        <v>0</v>
      </c>
      <c r="AH337" s="41">
        <f>MAX(0,MIN(AF337,AG337-$C337))</f>
        <v>0</v>
      </c>
      <c r="AI337" s="41">
        <f>AL336*(1+AJ$4/12)</f>
        <v>0</v>
      </c>
      <c r="AJ337" s="41">
        <f>MAX(0,AI337-AK$4)</f>
        <v>0</v>
      </c>
      <c r="AK337" s="41">
        <f>AG337+AJ337</f>
        <v>0</v>
      </c>
      <c r="AL337" s="41">
        <f>MAX(0,MIN(AJ337,AK337-$C337))</f>
        <v>0</v>
      </c>
      <c r="AM337" s="41">
        <f>AP336*(1+AN$4/12)</f>
        <v>0</v>
      </c>
      <c r="AN337" s="41">
        <f>MAX(0,AM337-AO$4)</f>
        <v>0</v>
      </c>
      <c r="AO337" s="41">
        <f>AK337+AN337</f>
        <v>0</v>
      </c>
      <c r="AP337" s="41">
        <f>MAX(0,MIN(AN337,AO337-$C337))</f>
        <v>0</v>
      </c>
      <c r="AQ337" s="41">
        <f>AT336*(1+AR$4/12)</f>
        <v>0</v>
      </c>
      <c r="AR337" s="41">
        <f>MAX(0,AQ337-AS$4)</f>
        <v>0</v>
      </c>
      <c r="AS337" s="41">
        <f>AO337+AR337</f>
        <v>0</v>
      </c>
      <c r="AT337" s="41">
        <f>MAX(0,MIN(AR337,AS337-$C337))</f>
        <v>0</v>
      </c>
    </row>
    <row r="338">
      <c r="A338" s="40" t="n">
        <v>332</v>
      </c>
      <c r="B338" s="40" t="str">
        <f>CHOOSE(MONTH(EDATE('4 Дългове'!$D$20,A338-1)),"януари","февруари","март","април","май","юни","юли","август","септември","октомври","ноември","декември")&amp;" "&amp;YEAR(EDATE('4 Дългове'!$D$20,A338-1))&amp;" г."</f>
        <v>юни 2054 г.</v>
      </c>
      <c r="C338" s="41">
        <f>$C$4-(G338+K338+O338+S338+W338+AA338+AE338+AI338+AM338+AQ338)+(H338+L338+P338+T338+X338+AB338+AF338+AJ338+AN338+AR338)</f>
        <v>470</v>
      </c>
      <c r="D338" s="41">
        <f>(G338+K338+O338+S338+W338+AA338+AE338+AI338+AM338+AQ338)-(J337+N337+R337+V337+Z337+AD337+AH337+AL337+AP337+AT337)</f>
        <v>0</v>
      </c>
      <c r="E338" s="41">
        <f>J338+N338+R338+V338+Z338+AD338+AH338+AL338+AP338+AT338</f>
        <v>0</v>
      </c>
      <c r="F338" s="40" t="str">
        <f>IF(AND(E338&lt;0.005,E337&gt;=0.005),A338,"")</f>
        <v/>
      </c>
      <c r="G338" s="41">
        <f>J337*(1+H$4/12)</f>
        <v>0</v>
      </c>
      <c r="H338" s="41">
        <f>MAX(0,G338-I$4)</f>
        <v>0</v>
      </c>
      <c r="I338" s="41">
        <f>H338</f>
        <v>0</v>
      </c>
      <c r="J338" s="41">
        <f>MAX(0,MIN(H338,I338-$C338))</f>
        <v>0</v>
      </c>
      <c r="K338" s="41">
        <f>N337*(1+L$4/12)</f>
        <v>0</v>
      </c>
      <c r="L338" s="41">
        <f>MAX(0,K338-M$4)</f>
        <v>0</v>
      </c>
      <c r="M338" s="41">
        <f>I338+L338</f>
        <v>0</v>
      </c>
      <c r="N338" s="41">
        <f>MAX(0,MIN(L338,M338-$C338))</f>
        <v>0</v>
      </c>
      <c r="O338" s="41">
        <f>R337*(1+P$4/12)</f>
        <v>0</v>
      </c>
      <c r="P338" s="41">
        <f>MAX(0,O338-Q$4)</f>
        <v>0</v>
      </c>
      <c r="Q338" s="41">
        <f>M338+P338</f>
        <v>0</v>
      </c>
      <c r="R338" s="41">
        <f>MAX(0,MIN(P338,Q338-$C338))</f>
        <v>0</v>
      </c>
      <c r="S338" s="41">
        <f>V337*(1+T$4/12)</f>
        <v>0</v>
      </c>
      <c r="T338" s="41">
        <f>MAX(0,S338-U$4)</f>
        <v>0</v>
      </c>
      <c r="U338" s="41">
        <f>Q338+T338</f>
        <v>0</v>
      </c>
      <c r="V338" s="41">
        <f>MAX(0,MIN(T338,U338-$C338))</f>
        <v>0</v>
      </c>
      <c r="W338" s="41">
        <f>Z337*(1+X$4/12)</f>
        <v>0</v>
      </c>
      <c r="X338" s="41">
        <f>MAX(0,W338-Y$4)</f>
        <v>0</v>
      </c>
      <c r="Y338" s="41">
        <f>U338+X338</f>
        <v>0</v>
      </c>
      <c r="Z338" s="41">
        <f>MAX(0,MIN(X338,Y338-$C338))</f>
        <v>0</v>
      </c>
      <c r="AA338" s="41">
        <f>AD337*(1+AB$4/12)</f>
        <v>0</v>
      </c>
      <c r="AB338" s="41">
        <f>MAX(0,AA338-AC$4)</f>
        <v>0</v>
      </c>
      <c r="AC338" s="41">
        <f>Y338+AB338</f>
        <v>0</v>
      </c>
      <c r="AD338" s="41">
        <f>MAX(0,MIN(AB338,AC338-$C338))</f>
        <v>0</v>
      </c>
      <c r="AE338" s="41">
        <f>AH337*(1+AF$4/12)</f>
        <v>0</v>
      </c>
      <c r="AF338" s="41">
        <f>MAX(0,AE338-AG$4)</f>
        <v>0</v>
      </c>
      <c r="AG338" s="41">
        <f>AC338+AF338</f>
        <v>0</v>
      </c>
      <c r="AH338" s="41">
        <f>MAX(0,MIN(AF338,AG338-$C338))</f>
        <v>0</v>
      </c>
      <c r="AI338" s="41">
        <f>AL337*(1+AJ$4/12)</f>
        <v>0</v>
      </c>
      <c r="AJ338" s="41">
        <f>MAX(0,AI338-AK$4)</f>
        <v>0</v>
      </c>
      <c r="AK338" s="41">
        <f>AG338+AJ338</f>
        <v>0</v>
      </c>
      <c r="AL338" s="41">
        <f>MAX(0,MIN(AJ338,AK338-$C338))</f>
        <v>0</v>
      </c>
      <c r="AM338" s="41">
        <f>AP337*(1+AN$4/12)</f>
        <v>0</v>
      </c>
      <c r="AN338" s="41">
        <f>MAX(0,AM338-AO$4)</f>
        <v>0</v>
      </c>
      <c r="AO338" s="41">
        <f>AK338+AN338</f>
        <v>0</v>
      </c>
      <c r="AP338" s="41">
        <f>MAX(0,MIN(AN338,AO338-$C338))</f>
        <v>0</v>
      </c>
      <c r="AQ338" s="41">
        <f>AT337*(1+AR$4/12)</f>
        <v>0</v>
      </c>
      <c r="AR338" s="41">
        <f>MAX(0,AQ338-AS$4)</f>
        <v>0</v>
      </c>
      <c r="AS338" s="41">
        <f>AO338+AR338</f>
        <v>0</v>
      </c>
      <c r="AT338" s="41">
        <f>MAX(0,MIN(AR338,AS338-$C338))</f>
        <v>0</v>
      </c>
    </row>
    <row r="339">
      <c r="A339" s="40" t="n">
        <v>333</v>
      </c>
      <c r="B339" s="40" t="str">
        <f>CHOOSE(MONTH(EDATE('4 Дългове'!$D$20,A339-1)),"януари","февруари","март","април","май","юни","юли","август","септември","октомври","ноември","декември")&amp;" "&amp;YEAR(EDATE('4 Дългове'!$D$20,A339-1))&amp;" г."</f>
        <v>юли 2054 г.</v>
      </c>
      <c r="C339" s="41">
        <f>$C$4-(G339+K339+O339+S339+W339+AA339+AE339+AI339+AM339+AQ339)+(H339+L339+P339+T339+X339+AB339+AF339+AJ339+AN339+AR339)</f>
        <v>470</v>
      </c>
      <c r="D339" s="41">
        <f>(G339+K339+O339+S339+W339+AA339+AE339+AI339+AM339+AQ339)-(J338+N338+R338+V338+Z338+AD338+AH338+AL338+AP338+AT338)</f>
        <v>0</v>
      </c>
      <c r="E339" s="41">
        <f>J339+N339+R339+V339+Z339+AD339+AH339+AL339+AP339+AT339</f>
        <v>0</v>
      </c>
      <c r="F339" s="40" t="str">
        <f>IF(AND(E339&lt;0.005,E338&gt;=0.005),A339,"")</f>
        <v/>
      </c>
      <c r="G339" s="41">
        <f>J338*(1+H$4/12)</f>
        <v>0</v>
      </c>
      <c r="H339" s="41">
        <f>MAX(0,G339-I$4)</f>
        <v>0</v>
      </c>
      <c r="I339" s="41">
        <f>H339</f>
        <v>0</v>
      </c>
      <c r="J339" s="41">
        <f>MAX(0,MIN(H339,I339-$C339))</f>
        <v>0</v>
      </c>
      <c r="K339" s="41">
        <f>N338*(1+L$4/12)</f>
        <v>0</v>
      </c>
      <c r="L339" s="41">
        <f>MAX(0,K339-M$4)</f>
        <v>0</v>
      </c>
      <c r="M339" s="41">
        <f>I339+L339</f>
        <v>0</v>
      </c>
      <c r="N339" s="41">
        <f>MAX(0,MIN(L339,M339-$C339))</f>
        <v>0</v>
      </c>
      <c r="O339" s="41">
        <f>R338*(1+P$4/12)</f>
        <v>0</v>
      </c>
      <c r="P339" s="41">
        <f>MAX(0,O339-Q$4)</f>
        <v>0</v>
      </c>
      <c r="Q339" s="41">
        <f>M339+P339</f>
        <v>0</v>
      </c>
      <c r="R339" s="41">
        <f>MAX(0,MIN(P339,Q339-$C339))</f>
        <v>0</v>
      </c>
      <c r="S339" s="41">
        <f>V338*(1+T$4/12)</f>
        <v>0</v>
      </c>
      <c r="T339" s="41">
        <f>MAX(0,S339-U$4)</f>
        <v>0</v>
      </c>
      <c r="U339" s="41">
        <f>Q339+T339</f>
        <v>0</v>
      </c>
      <c r="V339" s="41">
        <f>MAX(0,MIN(T339,U339-$C339))</f>
        <v>0</v>
      </c>
      <c r="W339" s="41">
        <f>Z338*(1+X$4/12)</f>
        <v>0</v>
      </c>
      <c r="X339" s="41">
        <f>MAX(0,W339-Y$4)</f>
        <v>0</v>
      </c>
      <c r="Y339" s="41">
        <f>U339+X339</f>
        <v>0</v>
      </c>
      <c r="Z339" s="41">
        <f>MAX(0,MIN(X339,Y339-$C339))</f>
        <v>0</v>
      </c>
      <c r="AA339" s="41">
        <f>AD338*(1+AB$4/12)</f>
        <v>0</v>
      </c>
      <c r="AB339" s="41">
        <f>MAX(0,AA339-AC$4)</f>
        <v>0</v>
      </c>
      <c r="AC339" s="41">
        <f>Y339+AB339</f>
        <v>0</v>
      </c>
      <c r="AD339" s="41">
        <f>MAX(0,MIN(AB339,AC339-$C339))</f>
        <v>0</v>
      </c>
      <c r="AE339" s="41">
        <f>AH338*(1+AF$4/12)</f>
        <v>0</v>
      </c>
      <c r="AF339" s="41">
        <f>MAX(0,AE339-AG$4)</f>
        <v>0</v>
      </c>
      <c r="AG339" s="41">
        <f>AC339+AF339</f>
        <v>0</v>
      </c>
      <c r="AH339" s="41">
        <f>MAX(0,MIN(AF339,AG339-$C339))</f>
        <v>0</v>
      </c>
      <c r="AI339" s="41">
        <f>AL338*(1+AJ$4/12)</f>
        <v>0</v>
      </c>
      <c r="AJ339" s="41">
        <f>MAX(0,AI339-AK$4)</f>
        <v>0</v>
      </c>
      <c r="AK339" s="41">
        <f>AG339+AJ339</f>
        <v>0</v>
      </c>
      <c r="AL339" s="41">
        <f>MAX(0,MIN(AJ339,AK339-$C339))</f>
        <v>0</v>
      </c>
      <c r="AM339" s="41">
        <f>AP338*(1+AN$4/12)</f>
        <v>0</v>
      </c>
      <c r="AN339" s="41">
        <f>MAX(0,AM339-AO$4)</f>
        <v>0</v>
      </c>
      <c r="AO339" s="41">
        <f>AK339+AN339</f>
        <v>0</v>
      </c>
      <c r="AP339" s="41">
        <f>MAX(0,MIN(AN339,AO339-$C339))</f>
        <v>0</v>
      </c>
      <c r="AQ339" s="41">
        <f>AT338*(1+AR$4/12)</f>
        <v>0</v>
      </c>
      <c r="AR339" s="41">
        <f>MAX(0,AQ339-AS$4)</f>
        <v>0</v>
      </c>
      <c r="AS339" s="41">
        <f>AO339+AR339</f>
        <v>0</v>
      </c>
      <c r="AT339" s="41">
        <f>MAX(0,MIN(AR339,AS339-$C339))</f>
        <v>0</v>
      </c>
    </row>
    <row r="340">
      <c r="A340" s="40" t="n">
        <v>334</v>
      </c>
      <c r="B340" s="40" t="str">
        <f>CHOOSE(MONTH(EDATE('4 Дългове'!$D$20,A340-1)),"януари","февруари","март","април","май","юни","юли","август","септември","октомври","ноември","декември")&amp;" "&amp;YEAR(EDATE('4 Дългове'!$D$20,A340-1))&amp;" г."</f>
        <v>август 2054 г.</v>
      </c>
      <c r="C340" s="41">
        <f>$C$4-(G340+K340+O340+S340+W340+AA340+AE340+AI340+AM340+AQ340)+(H340+L340+P340+T340+X340+AB340+AF340+AJ340+AN340+AR340)</f>
        <v>470</v>
      </c>
      <c r="D340" s="41">
        <f>(G340+K340+O340+S340+W340+AA340+AE340+AI340+AM340+AQ340)-(J339+N339+R339+V339+Z339+AD339+AH339+AL339+AP339+AT339)</f>
        <v>0</v>
      </c>
      <c r="E340" s="41">
        <f>J340+N340+R340+V340+Z340+AD340+AH340+AL340+AP340+AT340</f>
        <v>0</v>
      </c>
      <c r="F340" s="40" t="str">
        <f>IF(AND(E340&lt;0.005,E339&gt;=0.005),A340,"")</f>
        <v/>
      </c>
      <c r="G340" s="41">
        <f>J339*(1+H$4/12)</f>
        <v>0</v>
      </c>
      <c r="H340" s="41">
        <f>MAX(0,G340-I$4)</f>
        <v>0</v>
      </c>
      <c r="I340" s="41">
        <f>H340</f>
        <v>0</v>
      </c>
      <c r="J340" s="41">
        <f>MAX(0,MIN(H340,I340-$C340))</f>
        <v>0</v>
      </c>
      <c r="K340" s="41">
        <f>N339*(1+L$4/12)</f>
        <v>0</v>
      </c>
      <c r="L340" s="41">
        <f>MAX(0,K340-M$4)</f>
        <v>0</v>
      </c>
      <c r="M340" s="41">
        <f>I340+L340</f>
        <v>0</v>
      </c>
      <c r="N340" s="41">
        <f>MAX(0,MIN(L340,M340-$C340))</f>
        <v>0</v>
      </c>
      <c r="O340" s="41">
        <f>R339*(1+P$4/12)</f>
        <v>0</v>
      </c>
      <c r="P340" s="41">
        <f>MAX(0,O340-Q$4)</f>
        <v>0</v>
      </c>
      <c r="Q340" s="41">
        <f>M340+P340</f>
        <v>0</v>
      </c>
      <c r="R340" s="41">
        <f>MAX(0,MIN(P340,Q340-$C340))</f>
        <v>0</v>
      </c>
      <c r="S340" s="41">
        <f>V339*(1+T$4/12)</f>
        <v>0</v>
      </c>
      <c r="T340" s="41">
        <f>MAX(0,S340-U$4)</f>
        <v>0</v>
      </c>
      <c r="U340" s="41">
        <f>Q340+T340</f>
        <v>0</v>
      </c>
      <c r="V340" s="41">
        <f>MAX(0,MIN(T340,U340-$C340))</f>
        <v>0</v>
      </c>
      <c r="W340" s="41">
        <f>Z339*(1+X$4/12)</f>
        <v>0</v>
      </c>
      <c r="X340" s="41">
        <f>MAX(0,W340-Y$4)</f>
        <v>0</v>
      </c>
      <c r="Y340" s="41">
        <f>U340+X340</f>
        <v>0</v>
      </c>
      <c r="Z340" s="41">
        <f>MAX(0,MIN(X340,Y340-$C340))</f>
        <v>0</v>
      </c>
      <c r="AA340" s="41">
        <f>AD339*(1+AB$4/12)</f>
        <v>0</v>
      </c>
      <c r="AB340" s="41">
        <f>MAX(0,AA340-AC$4)</f>
        <v>0</v>
      </c>
      <c r="AC340" s="41">
        <f>Y340+AB340</f>
        <v>0</v>
      </c>
      <c r="AD340" s="41">
        <f>MAX(0,MIN(AB340,AC340-$C340))</f>
        <v>0</v>
      </c>
      <c r="AE340" s="41">
        <f>AH339*(1+AF$4/12)</f>
        <v>0</v>
      </c>
      <c r="AF340" s="41">
        <f>MAX(0,AE340-AG$4)</f>
        <v>0</v>
      </c>
      <c r="AG340" s="41">
        <f>AC340+AF340</f>
        <v>0</v>
      </c>
      <c r="AH340" s="41">
        <f>MAX(0,MIN(AF340,AG340-$C340))</f>
        <v>0</v>
      </c>
      <c r="AI340" s="41">
        <f>AL339*(1+AJ$4/12)</f>
        <v>0</v>
      </c>
      <c r="AJ340" s="41">
        <f>MAX(0,AI340-AK$4)</f>
        <v>0</v>
      </c>
      <c r="AK340" s="41">
        <f>AG340+AJ340</f>
        <v>0</v>
      </c>
      <c r="AL340" s="41">
        <f>MAX(0,MIN(AJ340,AK340-$C340))</f>
        <v>0</v>
      </c>
      <c r="AM340" s="41">
        <f>AP339*(1+AN$4/12)</f>
        <v>0</v>
      </c>
      <c r="AN340" s="41">
        <f>MAX(0,AM340-AO$4)</f>
        <v>0</v>
      </c>
      <c r="AO340" s="41">
        <f>AK340+AN340</f>
        <v>0</v>
      </c>
      <c r="AP340" s="41">
        <f>MAX(0,MIN(AN340,AO340-$C340))</f>
        <v>0</v>
      </c>
      <c r="AQ340" s="41">
        <f>AT339*(1+AR$4/12)</f>
        <v>0</v>
      </c>
      <c r="AR340" s="41">
        <f>MAX(0,AQ340-AS$4)</f>
        <v>0</v>
      </c>
      <c r="AS340" s="41">
        <f>AO340+AR340</f>
        <v>0</v>
      </c>
      <c r="AT340" s="41">
        <f>MAX(0,MIN(AR340,AS340-$C340))</f>
        <v>0</v>
      </c>
    </row>
    <row r="341">
      <c r="A341" s="40" t="n">
        <v>335</v>
      </c>
      <c r="B341" s="40" t="str">
        <f>CHOOSE(MONTH(EDATE('4 Дългове'!$D$20,A341-1)),"януари","февруари","март","април","май","юни","юли","август","септември","октомври","ноември","декември")&amp;" "&amp;YEAR(EDATE('4 Дългове'!$D$20,A341-1))&amp;" г."</f>
        <v>септември 2054 г.</v>
      </c>
      <c r="C341" s="41">
        <f>$C$4-(G341+K341+O341+S341+W341+AA341+AE341+AI341+AM341+AQ341)+(H341+L341+P341+T341+X341+AB341+AF341+AJ341+AN341+AR341)</f>
        <v>470</v>
      </c>
      <c r="D341" s="41">
        <f>(G341+K341+O341+S341+W341+AA341+AE341+AI341+AM341+AQ341)-(J340+N340+R340+V340+Z340+AD340+AH340+AL340+AP340+AT340)</f>
        <v>0</v>
      </c>
      <c r="E341" s="41">
        <f>J341+N341+R341+V341+Z341+AD341+AH341+AL341+AP341+AT341</f>
        <v>0</v>
      </c>
      <c r="F341" s="40" t="str">
        <f>IF(AND(E341&lt;0.005,E340&gt;=0.005),A341,"")</f>
        <v/>
      </c>
      <c r="G341" s="41">
        <f>J340*(1+H$4/12)</f>
        <v>0</v>
      </c>
      <c r="H341" s="41">
        <f>MAX(0,G341-I$4)</f>
        <v>0</v>
      </c>
      <c r="I341" s="41">
        <f>H341</f>
        <v>0</v>
      </c>
      <c r="J341" s="41">
        <f>MAX(0,MIN(H341,I341-$C341))</f>
        <v>0</v>
      </c>
      <c r="K341" s="41">
        <f>N340*(1+L$4/12)</f>
        <v>0</v>
      </c>
      <c r="L341" s="41">
        <f>MAX(0,K341-M$4)</f>
        <v>0</v>
      </c>
      <c r="M341" s="41">
        <f>I341+L341</f>
        <v>0</v>
      </c>
      <c r="N341" s="41">
        <f>MAX(0,MIN(L341,M341-$C341))</f>
        <v>0</v>
      </c>
      <c r="O341" s="41">
        <f>R340*(1+P$4/12)</f>
        <v>0</v>
      </c>
      <c r="P341" s="41">
        <f>MAX(0,O341-Q$4)</f>
        <v>0</v>
      </c>
      <c r="Q341" s="41">
        <f>M341+P341</f>
        <v>0</v>
      </c>
      <c r="R341" s="41">
        <f>MAX(0,MIN(P341,Q341-$C341))</f>
        <v>0</v>
      </c>
      <c r="S341" s="41">
        <f>V340*(1+T$4/12)</f>
        <v>0</v>
      </c>
      <c r="T341" s="41">
        <f>MAX(0,S341-U$4)</f>
        <v>0</v>
      </c>
      <c r="U341" s="41">
        <f>Q341+T341</f>
        <v>0</v>
      </c>
      <c r="V341" s="41">
        <f>MAX(0,MIN(T341,U341-$C341))</f>
        <v>0</v>
      </c>
      <c r="W341" s="41">
        <f>Z340*(1+X$4/12)</f>
        <v>0</v>
      </c>
      <c r="X341" s="41">
        <f>MAX(0,W341-Y$4)</f>
        <v>0</v>
      </c>
      <c r="Y341" s="41">
        <f>U341+X341</f>
        <v>0</v>
      </c>
      <c r="Z341" s="41">
        <f>MAX(0,MIN(X341,Y341-$C341))</f>
        <v>0</v>
      </c>
      <c r="AA341" s="41">
        <f>AD340*(1+AB$4/12)</f>
        <v>0</v>
      </c>
      <c r="AB341" s="41">
        <f>MAX(0,AA341-AC$4)</f>
        <v>0</v>
      </c>
      <c r="AC341" s="41">
        <f>Y341+AB341</f>
        <v>0</v>
      </c>
      <c r="AD341" s="41">
        <f>MAX(0,MIN(AB341,AC341-$C341))</f>
        <v>0</v>
      </c>
      <c r="AE341" s="41">
        <f>AH340*(1+AF$4/12)</f>
        <v>0</v>
      </c>
      <c r="AF341" s="41">
        <f>MAX(0,AE341-AG$4)</f>
        <v>0</v>
      </c>
      <c r="AG341" s="41">
        <f>AC341+AF341</f>
        <v>0</v>
      </c>
      <c r="AH341" s="41">
        <f>MAX(0,MIN(AF341,AG341-$C341))</f>
        <v>0</v>
      </c>
      <c r="AI341" s="41">
        <f>AL340*(1+AJ$4/12)</f>
        <v>0</v>
      </c>
      <c r="AJ341" s="41">
        <f>MAX(0,AI341-AK$4)</f>
        <v>0</v>
      </c>
      <c r="AK341" s="41">
        <f>AG341+AJ341</f>
        <v>0</v>
      </c>
      <c r="AL341" s="41">
        <f>MAX(0,MIN(AJ341,AK341-$C341))</f>
        <v>0</v>
      </c>
      <c r="AM341" s="41">
        <f>AP340*(1+AN$4/12)</f>
        <v>0</v>
      </c>
      <c r="AN341" s="41">
        <f>MAX(0,AM341-AO$4)</f>
        <v>0</v>
      </c>
      <c r="AO341" s="41">
        <f>AK341+AN341</f>
        <v>0</v>
      </c>
      <c r="AP341" s="41">
        <f>MAX(0,MIN(AN341,AO341-$C341))</f>
        <v>0</v>
      </c>
      <c r="AQ341" s="41">
        <f>AT340*(1+AR$4/12)</f>
        <v>0</v>
      </c>
      <c r="AR341" s="41">
        <f>MAX(0,AQ341-AS$4)</f>
        <v>0</v>
      </c>
      <c r="AS341" s="41">
        <f>AO341+AR341</f>
        <v>0</v>
      </c>
      <c r="AT341" s="41">
        <f>MAX(0,MIN(AR341,AS341-$C341))</f>
        <v>0</v>
      </c>
    </row>
    <row r="342">
      <c r="A342" s="40" t="n">
        <v>336</v>
      </c>
      <c r="B342" s="40" t="str">
        <f>CHOOSE(MONTH(EDATE('4 Дългове'!$D$20,A342-1)),"януари","февруари","март","април","май","юни","юли","август","септември","октомври","ноември","декември")&amp;" "&amp;YEAR(EDATE('4 Дългове'!$D$20,A342-1))&amp;" г."</f>
        <v>октомври 2054 г.</v>
      </c>
      <c r="C342" s="41">
        <f>$C$4-(G342+K342+O342+S342+W342+AA342+AE342+AI342+AM342+AQ342)+(H342+L342+P342+T342+X342+AB342+AF342+AJ342+AN342+AR342)</f>
        <v>470</v>
      </c>
      <c r="D342" s="41">
        <f>(G342+K342+O342+S342+W342+AA342+AE342+AI342+AM342+AQ342)-(J341+N341+R341+V341+Z341+AD341+AH341+AL341+AP341+AT341)</f>
        <v>0</v>
      </c>
      <c r="E342" s="41">
        <f>J342+N342+R342+V342+Z342+AD342+AH342+AL342+AP342+AT342</f>
        <v>0</v>
      </c>
      <c r="F342" s="40" t="str">
        <f>IF(AND(E342&lt;0.005,E341&gt;=0.005),A342,"")</f>
        <v/>
      </c>
      <c r="G342" s="41">
        <f>J341*(1+H$4/12)</f>
        <v>0</v>
      </c>
      <c r="H342" s="41">
        <f>MAX(0,G342-I$4)</f>
        <v>0</v>
      </c>
      <c r="I342" s="41">
        <f>H342</f>
        <v>0</v>
      </c>
      <c r="J342" s="41">
        <f>MAX(0,MIN(H342,I342-$C342))</f>
        <v>0</v>
      </c>
      <c r="K342" s="41">
        <f>N341*(1+L$4/12)</f>
        <v>0</v>
      </c>
      <c r="L342" s="41">
        <f>MAX(0,K342-M$4)</f>
        <v>0</v>
      </c>
      <c r="M342" s="41">
        <f>I342+L342</f>
        <v>0</v>
      </c>
      <c r="N342" s="41">
        <f>MAX(0,MIN(L342,M342-$C342))</f>
        <v>0</v>
      </c>
      <c r="O342" s="41">
        <f>R341*(1+P$4/12)</f>
        <v>0</v>
      </c>
      <c r="P342" s="41">
        <f>MAX(0,O342-Q$4)</f>
        <v>0</v>
      </c>
      <c r="Q342" s="41">
        <f>M342+P342</f>
        <v>0</v>
      </c>
      <c r="R342" s="41">
        <f>MAX(0,MIN(P342,Q342-$C342))</f>
        <v>0</v>
      </c>
      <c r="S342" s="41">
        <f>V341*(1+T$4/12)</f>
        <v>0</v>
      </c>
      <c r="T342" s="41">
        <f>MAX(0,S342-U$4)</f>
        <v>0</v>
      </c>
      <c r="U342" s="41">
        <f>Q342+T342</f>
        <v>0</v>
      </c>
      <c r="V342" s="41">
        <f>MAX(0,MIN(T342,U342-$C342))</f>
        <v>0</v>
      </c>
      <c r="W342" s="41">
        <f>Z341*(1+X$4/12)</f>
        <v>0</v>
      </c>
      <c r="X342" s="41">
        <f>MAX(0,W342-Y$4)</f>
        <v>0</v>
      </c>
      <c r="Y342" s="41">
        <f>U342+X342</f>
        <v>0</v>
      </c>
      <c r="Z342" s="41">
        <f>MAX(0,MIN(X342,Y342-$C342))</f>
        <v>0</v>
      </c>
      <c r="AA342" s="41">
        <f>AD341*(1+AB$4/12)</f>
        <v>0</v>
      </c>
      <c r="AB342" s="41">
        <f>MAX(0,AA342-AC$4)</f>
        <v>0</v>
      </c>
      <c r="AC342" s="41">
        <f>Y342+AB342</f>
        <v>0</v>
      </c>
      <c r="AD342" s="41">
        <f>MAX(0,MIN(AB342,AC342-$C342))</f>
        <v>0</v>
      </c>
      <c r="AE342" s="41">
        <f>AH341*(1+AF$4/12)</f>
        <v>0</v>
      </c>
      <c r="AF342" s="41">
        <f>MAX(0,AE342-AG$4)</f>
        <v>0</v>
      </c>
      <c r="AG342" s="41">
        <f>AC342+AF342</f>
        <v>0</v>
      </c>
      <c r="AH342" s="41">
        <f>MAX(0,MIN(AF342,AG342-$C342))</f>
        <v>0</v>
      </c>
      <c r="AI342" s="41">
        <f>AL341*(1+AJ$4/12)</f>
        <v>0</v>
      </c>
      <c r="AJ342" s="41">
        <f>MAX(0,AI342-AK$4)</f>
        <v>0</v>
      </c>
      <c r="AK342" s="41">
        <f>AG342+AJ342</f>
        <v>0</v>
      </c>
      <c r="AL342" s="41">
        <f>MAX(0,MIN(AJ342,AK342-$C342))</f>
        <v>0</v>
      </c>
      <c r="AM342" s="41">
        <f>AP341*(1+AN$4/12)</f>
        <v>0</v>
      </c>
      <c r="AN342" s="41">
        <f>MAX(0,AM342-AO$4)</f>
        <v>0</v>
      </c>
      <c r="AO342" s="41">
        <f>AK342+AN342</f>
        <v>0</v>
      </c>
      <c r="AP342" s="41">
        <f>MAX(0,MIN(AN342,AO342-$C342))</f>
        <v>0</v>
      </c>
      <c r="AQ342" s="41">
        <f>AT341*(1+AR$4/12)</f>
        <v>0</v>
      </c>
      <c r="AR342" s="41">
        <f>MAX(0,AQ342-AS$4)</f>
        <v>0</v>
      </c>
      <c r="AS342" s="41">
        <f>AO342+AR342</f>
        <v>0</v>
      </c>
      <c r="AT342" s="41">
        <f>MAX(0,MIN(AR342,AS342-$C342))</f>
        <v>0</v>
      </c>
    </row>
    <row r="343">
      <c r="A343" s="40" t="n">
        <v>337</v>
      </c>
      <c r="B343" s="40" t="str">
        <f>CHOOSE(MONTH(EDATE('4 Дългове'!$D$20,A343-1)),"януари","февруари","март","април","май","юни","юли","август","септември","октомври","ноември","декември")&amp;" "&amp;YEAR(EDATE('4 Дългове'!$D$20,A343-1))&amp;" г."</f>
        <v>ноември 2054 г.</v>
      </c>
      <c r="C343" s="41">
        <f>$C$4-(G343+K343+O343+S343+W343+AA343+AE343+AI343+AM343+AQ343)+(H343+L343+P343+T343+X343+AB343+AF343+AJ343+AN343+AR343)</f>
        <v>470</v>
      </c>
      <c r="D343" s="41">
        <f>(G343+K343+O343+S343+W343+AA343+AE343+AI343+AM343+AQ343)-(J342+N342+R342+V342+Z342+AD342+AH342+AL342+AP342+AT342)</f>
        <v>0</v>
      </c>
      <c r="E343" s="41">
        <f>J343+N343+R343+V343+Z343+AD343+AH343+AL343+AP343+AT343</f>
        <v>0</v>
      </c>
      <c r="F343" s="40" t="str">
        <f>IF(AND(E343&lt;0.005,E342&gt;=0.005),A343,"")</f>
        <v/>
      </c>
      <c r="G343" s="41">
        <f>J342*(1+H$4/12)</f>
        <v>0</v>
      </c>
      <c r="H343" s="41">
        <f>MAX(0,G343-I$4)</f>
        <v>0</v>
      </c>
      <c r="I343" s="41">
        <f>H343</f>
        <v>0</v>
      </c>
      <c r="J343" s="41">
        <f>MAX(0,MIN(H343,I343-$C343))</f>
        <v>0</v>
      </c>
      <c r="K343" s="41">
        <f>N342*(1+L$4/12)</f>
        <v>0</v>
      </c>
      <c r="L343" s="41">
        <f>MAX(0,K343-M$4)</f>
        <v>0</v>
      </c>
      <c r="M343" s="41">
        <f>I343+L343</f>
        <v>0</v>
      </c>
      <c r="N343" s="41">
        <f>MAX(0,MIN(L343,M343-$C343))</f>
        <v>0</v>
      </c>
      <c r="O343" s="41">
        <f>R342*(1+P$4/12)</f>
        <v>0</v>
      </c>
      <c r="P343" s="41">
        <f>MAX(0,O343-Q$4)</f>
        <v>0</v>
      </c>
      <c r="Q343" s="41">
        <f>M343+P343</f>
        <v>0</v>
      </c>
      <c r="R343" s="41">
        <f>MAX(0,MIN(P343,Q343-$C343))</f>
        <v>0</v>
      </c>
      <c r="S343" s="41">
        <f>V342*(1+T$4/12)</f>
        <v>0</v>
      </c>
      <c r="T343" s="41">
        <f>MAX(0,S343-U$4)</f>
        <v>0</v>
      </c>
      <c r="U343" s="41">
        <f>Q343+T343</f>
        <v>0</v>
      </c>
      <c r="V343" s="41">
        <f>MAX(0,MIN(T343,U343-$C343))</f>
        <v>0</v>
      </c>
      <c r="W343" s="41">
        <f>Z342*(1+X$4/12)</f>
        <v>0</v>
      </c>
      <c r="X343" s="41">
        <f>MAX(0,W343-Y$4)</f>
        <v>0</v>
      </c>
      <c r="Y343" s="41">
        <f>U343+X343</f>
        <v>0</v>
      </c>
      <c r="Z343" s="41">
        <f>MAX(0,MIN(X343,Y343-$C343))</f>
        <v>0</v>
      </c>
      <c r="AA343" s="41">
        <f>AD342*(1+AB$4/12)</f>
        <v>0</v>
      </c>
      <c r="AB343" s="41">
        <f>MAX(0,AA343-AC$4)</f>
        <v>0</v>
      </c>
      <c r="AC343" s="41">
        <f>Y343+AB343</f>
        <v>0</v>
      </c>
      <c r="AD343" s="41">
        <f>MAX(0,MIN(AB343,AC343-$C343))</f>
        <v>0</v>
      </c>
      <c r="AE343" s="41">
        <f>AH342*(1+AF$4/12)</f>
        <v>0</v>
      </c>
      <c r="AF343" s="41">
        <f>MAX(0,AE343-AG$4)</f>
        <v>0</v>
      </c>
      <c r="AG343" s="41">
        <f>AC343+AF343</f>
        <v>0</v>
      </c>
      <c r="AH343" s="41">
        <f>MAX(0,MIN(AF343,AG343-$C343))</f>
        <v>0</v>
      </c>
      <c r="AI343" s="41">
        <f>AL342*(1+AJ$4/12)</f>
        <v>0</v>
      </c>
      <c r="AJ343" s="41">
        <f>MAX(0,AI343-AK$4)</f>
        <v>0</v>
      </c>
      <c r="AK343" s="41">
        <f>AG343+AJ343</f>
        <v>0</v>
      </c>
      <c r="AL343" s="41">
        <f>MAX(0,MIN(AJ343,AK343-$C343))</f>
        <v>0</v>
      </c>
      <c r="AM343" s="41">
        <f>AP342*(1+AN$4/12)</f>
        <v>0</v>
      </c>
      <c r="AN343" s="41">
        <f>MAX(0,AM343-AO$4)</f>
        <v>0</v>
      </c>
      <c r="AO343" s="41">
        <f>AK343+AN343</f>
        <v>0</v>
      </c>
      <c r="AP343" s="41">
        <f>MAX(0,MIN(AN343,AO343-$C343))</f>
        <v>0</v>
      </c>
      <c r="AQ343" s="41">
        <f>AT342*(1+AR$4/12)</f>
        <v>0</v>
      </c>
      <c r="AR343" s="41">
        <f>MAX(0,AQ343-AS$4)</f>
        <v>0</v>
      </c>
      <c r="AS343" s="41">
        <f>AO343+AR343</f>
        <v>0</v>
      </c>
      <c r="AT343" s="41">
        <f>MAX(0,MIN(AR343,AS343-$C343))</f>
        <v>0</v>
      </c>
    </row>
    <row r="344">
      <c r="A344" s="40" t="n">
        <v>338</v>
      </c>
      <c r="B344" s="40" t="str">
        <f>CHOOSE(MONTH(EDATE('4 Дългове'!$D$20,A344-1)),"януари","февруари","март","април","май","юни","юли","август","септември","октомври","ноември","декември")&amp;" "&amp;YEAR(EDATE('4 Дългове'!$D$20,A344-1))&amp;" г."</f>
        <v>декември 2054 г.</v>
      </c>
      <c r="C344" s="41">
        <f>$C$4-(G344+K344+O344+S344+W344+AA344+AE344+AI344+AM344+AQ344)+(H344+L344+P344+T344+X344+AB344+AF344+AJ344+AN344+AR344)</f>
        <v>470</v>
      </c>
      <c r="D344" s="41">
        <f>(G344+K344+O344+S344+W344+AA344+AE344+AI344+AM344+AQ344)-(J343+N343+R343+V343+Z343+AD343+AH343+AL343+AP343+AT343)</f>
        <v>0</v>
      </c>
      <c r="E344" s="41">
        <f>J344+N344+R344+V344+Z344+AD344+AH344+AL344+AP344+AT344</f>
        <v>0</v>
      </c>
      <c r="F344" s="40" t="str">
        <f>IF(AND(E344&lt;0.005,E343&gt;=0.005),A344,"")</f>
        <v/>
      </c>
      <c r="G344" s="41">
        <f>J343*(1+H$4/12)</f>
        <v>0</v>
      </c>
      <c r="H344" s="41">
        <f>MAX(0,G344-I$4)</f>
        <v>0</v>
      </c>
      <c r="I344" s="41">
        <f>H344</f>
        <v>0</v>
      </c>
      <c r="J344" s="41">
        <f>MAX(0,MIN(H344,I344-$C344))</f>
        <v>0</v>
      </c>
      <c r="K344" s="41">
        <f>N343*(1+L$4/12)</f>
        <v>0</v>
      </c>
      <c r="L344" s="41">
        <f>MAX(0,K344-M$4)</f>
        <v>0</v>
      </c>
      <c r="M344" s="41">
        <f>I344+L344</f>
        <v>0</v>
      </c>
      <c r="N344" s="41">
        <f>MAX(0,MIN(L344,M344-$C344))</f>
        <v>0</v>
      </c>
      <c r="O344" s="41">
        <f>R343*(1+P$4/12)</f>
        <v>0</v>
      </c>
      <c r="P344" s="41">
        <f>MAX(0,O344-Q$4)</f>
        <v>0</v>
      </c>
      <c r="Q344" s="41">
        <f>M344+P344</f>
        <v>0</v>
      </c>
      <c r="R344" s="41">
        <f>MAX(0,MIN(P344,Q344-$C344))</f>
        <v>0</v>
      </c>
      <c r="S344" s="41">
        <f>V343*(1+T$4/12)</f>
        <v>0</v>
      </c>
      <c r="T344" s="41">
        <f>MAX(0,S344-U$4)</f>
        <v>0</v>
      </c>
      <c r="U344" s="41">
        <f>Q344+T344</f>
        <v>0</v>
      </c>
      <c r="V344" s="41">
        <f>MAX(0,MIN(T344,U344-$C344))</f>
        <v>0</v>
      </c>
      <c r="W344" s="41">
        <f>Z343*(1+X$4/12)</f>
        <v>0</v>
      </c>
      <c r="X344" s="41">
        <f>MAX(0,W344-Y$4)</f>
        <v>0</v>
      </c>
      <c r="Y344" s="41">
        <f>U344+X344</f>
        <v>0</v>
      </c>
      <c r="Z344" s="41">
        <f>MAX(0,MIN(X344,Y344-$C344))</f>
        <v>0</v>
      </c>
      <c r="AA344" s="41">
        <f>AD343*(1+AB$4/12)</f>
        <v>0</v>
      </c>
      <c r="AB344" s="41">
        <f>MAX(0,AA344-AC$4)</f>
        <v>0</v>
      </c>
      <c r="AC344" s="41">
        <f>Y344+AB344</f>
        <v>0</v>
      </c>
      <c r="AD344" s="41">
        <f>MAX(0,MIN(AB344,AC344-$C344))</f>
        <v>0</v>
      </c>
      <c r="AE344" s="41">
        <f>AH343*(1+AF$4/12)</f>
        <v>0</v>
      </c>
      <c r="AF344" s="41">
        <f>MAX(0,AE344-AG$4)</f>
        <v>0</v>
      </c>
      <c r="AG344" s="41">
        <f>AC344+AF344</f>
        <v>0</v>
      </c>
      <c r="AH344" s="41">
        <f>MAX(0,MIN(AF344,AG344-$C344))</f>
        <v>0</v>
      </c>
      <c r="AI344" s="41">
        <f>AL343*(1+AJ$4/12)</f>
        <v>0</v>
      </c>
      <c r="AJ344" s="41">
        <f>MAX(0,AI344-AK$4)</f>
        <v>0</v>
      </c>
      <c r="AK344" s="41">
        <f>AG344+AJ344</f>
        <v>0</v>
      </c>
      <c r="AL344" s="41">
        <f>MAX(0,MIN(AJ344,AK344-$C344))</f>
        <v>0</v>
      </c>
      <c r="AM344" s="41">
        <f>AP343*(1+AN$4/12)</f>
        <v>0</v>
      </c>
      <c r="AN344" s="41">
        <f>MAX(0,AM344-AO$4)</f>
        <v>0</v>
      </c>
      <c r="AO344" s="41">
        <f>AK344+AN344</f>
        <v>0</v>
      </c>
      <c r="AP344" s="41">
        <f>MAX(0,MIN(AN344,AO344-$C344))</f>
        <v>0</v>
      </c>
      <c r="AQ344" s="41">
        <f>AT343*(1+AR$4/12)</f>
        <v>0</v>
      </c>
      <c r="AR344" s="41">
        <f>MAX(0,AQ344-AS$4)</f>
        <v>0</v>
      </c>
      <c r="AS344" s="41">
        <f>AO344+AR344</f>
        <v>0</v>
      </c>
      <c r="AT344" s="41">
        <f>MAX(0,MIN(AR344,AS344-$C344))</f>
        <v>0</v>
      </c>
    </row>
    <row r="345">
      <c r="A345" s="40" t="n">
        <v>339</v>
      </c>
      <c r="B345" s="40" t="str">
        <f>CHOOSE(MONTH(EDATE('4 Дългове'!$D$20,A345-1)),"януари","февруари","март","април","май","юни","юли","август","септември","октомври","ноември","декември")&amp;" "&amp;YEAR(EDATE('4 Дългове'!$D$20,A345-1))&amp;" г."</f>
        <v>януари 2055 г.</v>
      </c>
      <c r="C345" s="41">
        <f>$C$4-(G345+K345+O345+S345+W345+AA345+AE345+AI345+AM345+AQ345)+(H345+L345+P345+T345+X345+AB345+AF345+AJ345+AN345+AR345)</f>
        <v>470</v>
      </c>
      <c r="D345" s="41">
        <f>(G345+K345+O345+S345+W345+AA345+AE345+AI345+AM345+AQ345)-(J344+N344+R344+V344+Z344+AD344+AH344+AL344+AP344+AT344)</f>
        <v>0</v>
      </c>
      <c r="E345" s="41">
        <f>J345+N345+R345+V345+Z345+AD345+AH345+AL345+AP345+AT345</f>
        <v>0</v>
      </c>
      <c r="F345" s="40" t="str">
        <f>IF(AND(E345&lt;0.005,E344&gt;=0.005),A345,"")</f>
        <v/>
      </c>
      <c r="G345" s="41">
        <f>J344*(1+H$4/12)</f>
        <v>0</v>
      </c>
      <c r="H345" s="41">
        <f>MAX(0,G345-I$4)</f>
        <v>0</v>
      </c>
      <c r="I345" s="41">
        <f>H345</f>
        <v>0</v>
      </c>
      <c r="J345" s="41">
        <f>MAX(0,MIN(H345,I345-$C345))</f>
        <v>0</v>
      </c>
      <c r="K345" s="41">
        <f>N344*(1+L$4/12)</f>
        <v>0</v>
      </c>
      <c r="L345" s="41">
        <f>MAX(0,K345-M$4)</f>
        <v>0</v>
      </c>
      <c r="M345" s="41">
        <f>I345+L345</f>
        <v>0</v>
      </c>
      <c r="N345" s="41">
        <f>MAX(0,MIN(L345,M345-$C345))</f>
        <v>0</v>
      </c>
      <c r="O345" s="41">
        <f>R344*(1+P$4/12)</f>
        <v>0</v>
      </c>
      <c r="P345" s="41">
        <f>MAX(0,O345-Q$4)</f>
        <v>0</v>
      </c>
      <c r="Q345" s="41">
        <f>M345+P345</f>
        <v>0</v>
      </c>
      <c r="R345" s="41">
        <f>MAX(0,MIN(P345,Q345-$C345))</f>
        <v>0</v>
      </c>
      <c r="S345" s="41">
        <f>V344*(1+T$4/12)</f>
        <v>0</v>
      </c>
      <c r="T345" s="41">
        <f>MAX(0,S345-U$4)</f>
        <v>0</v>
      </c>
      <c r="U345" s="41">
        <f>Q345+T345</f>
        <v>0</v>
      </c>
      <c r="V345" s="41">
        <f>MAX(0,MIN(T345,U345-$C345))</f>
        <v>0</v>
      </c>
      <c r="W345" s="41">
        <f>Z344*(1+X$4/12)</f>
        <v>0</v>
      </c>
      <c r="X345" s="41">
        <f>MAX(0,W345-Y$4)</f>
        <v>0</v>
      </c>
      <c r="Y345" s="41">
        <f>U345+X345</f>
        <v>0</v>
      </c>
      <c r="Z345" s="41">
        <f>MAX(0,MIN(X345,Y345-$C345))</f>
        <v>0</v>
      </c>
      <c r="AA345" s="41">
        <f>AD344*(1+AB$4/12)</f>
        <v>0</v>
      </c>
      <c r="AB345" s="41">
        <f>MAX(0,AA345-AC$4)</f>
        <v>0</v>
      </c>
      <c r="AC345" s="41">
        <f>Y345+AB345</f>
        <v>0</v>
      </c>
      <c r="AD345" s="41">
        <f>MAX(0,MIN(AB345,AC345-$C345))</f>
        <v>0</v>
      </c>
      <c r="AE345" s="41">
        <f>AH344*(1+AF$4/12)</f>
        <v>0</v>
      </c>
      <c r="AF345" s="41">
        <f>MAX(0,AE345-AG$4)</f>
        <v>0</v>
      </c>
      <c r="AG345" s="41">
        <f>AC345+AF345</f>
        <v>0</v>
      </c>
      <c r="AH345" s="41">
        <f>MAX(0,MIN(AF345,AG345-$C345))</f>
        <v>0</v>
      </c>
      <c r="AI345" s="41">
        <f>AL344*(1+AJ$4/12)</f>
        <v>0</v>
      </c>
      <c r="AJ345" s="41">
        <f>MAX(0,AI345-AK$4)</f>
        <v>0</v>
      </c>
      <c r="AK345" s="41">
        <f>AG345+AJ345</f>
        <v>0</v>
      </c>
      <c r="AL345" s="41">
        <f>MAX(0,MIN(AJ345,AK345-$C345))</f>
        <v>0</v>
      </c>
      <c r="AM345" s="41">
        <f>AP344*(1+AN$4/12)</f>
        <v>0</v>
      </c>
      <c r="AN345" s="41">
        <f>MAX(0,AM345-AO$4)</f>
        <v>0</v>
      </c>
      <c r="AO345" s="41">
        <f>AK345+AN345</f>
        <v>0</v>
      </c>
      <c r="AP345" s="41">
        <f>MAX(0,MIN(AN345,AO345-$C345))</f>
        <v>0</v>
      </c>
      <c r="AQ345" s="41">
        <f>AT344*(1+AR$4/12)</f>
        <v>0</v>
      </c>
      <c r="AR345" s="41">
        <f>MAX(0,AQ345-AS$4)</f>
        <v>0</v>
      </c>
      <c r="AS345" s="41">
        <f>AO345+AR345</f>
        <v>0</v>
      </c>
      <c r="AT345" s="41">
        <f>MAX(0,MIN(AR345,AS345-$C345))</f>
        <v>0</v>
      </c>
    </row>
    <row r="346">
      <c r="A346" s="40" t="n">
        <v>340</v>
      </c>
      <c r="B346" s="40" t="str">
        <f>CHOOSE(MONTH(EDATE('4 Дългове'!$D$20,A346-1)),"януари","февруари","март","април","май","юни","юли","август","септември","октомври","ноември","декември")&amp;" "&amp;YEAR(EDATE('4 Дългове'!$D$20,A346-1))&amp;" г."</f>
        <v>февруари 2055 г.</v>
      </c>
      <c r="C346" s="41">
        <f>$C$4-(G346+K346+O346+S346+W346+AA346+AE346+AI346+AM346+AQ346)+(H346+L346+P346+T346+X346+AB346+AF346+AJ346+AN346+AR346)</f>
        <v>470</v>
      </c>
      <c r="D346" s="41">
        <f>(G346+K346+O346+S346+W346+AA346+AE346+AI346+AM346+AQ346)-(J345+N345+R345+V345+Z345+AD345+AH345+AL345+AP345+AT345)</f>
        <v>0</v>
      </c>
      <c r="E346" s="41">
        <f>J346+N346+R346+V346+Z346+AD346+AH346+AL346+AP346+AT346</f>
        <v>0</v>
      </c>
      <c r="F346" s="40" t="str">
        <f>IF(AND(E346&lt;0.005,E345&gt;=0.005),A346,"")</f>
        <v/>
      </c>
      <c r="G346" s="41">
        <f>J345*(1+H$4/12)</f>
        <v>0</v>
      </c>
      <c r="H346" s="41">
        <f>MAX(0,G346-I$4)</f>
        <v>0</v>
      </c>
      <c r="I346" s="41">
        <f>H346</f>
        <v>0</v>
      </c>
      <c r="J346" s="41">
        <f>MAX(0,MIN(H346,I346-$C346))</f>
        <v>0</v>
      </c>
      <c r="K346" s="41">
        <f>N345*(1+L$4/12)</f>
        <v>0</v>
      </c>
      <c r="L346" s="41">
        <f>MAX(0,K346-M$4)</f>
        <v>0</v>
      </c>
      <c r="M346" s="41">
        <f>I346+L346</f>
        <v>0</v>
      </c>
      <c r="N346" s="41">
        <f>MAX(0,MIN(L346,M346-$C346))</f>
        <v>0</v>
      </c>
      <c r="O346" s="41">
        <f>R345*(1+P$4/12)</f>
        <v>0</v>
      </c>
      <c r="P346" s="41">
        <f>MAX(0,O346-Q$4)</f>
        <v>0</v>
      </c>
      <c r="Q346" s="41">
        <f>M346+P346</f>
        <v>0</v>
      </c>
      <c r="R346" s="41">
        <f>MAX(0,MIN(P346,Q346-$C346))</f>
        <v>0</v>
      </c>
      <c r="S346" s="41">
        <f>V345*(1+T$4/12)</f>
        <v>0</v>
      </c>
      <c r="T346" s="41">
        <f>MAX(0,S346-U$4)</f>
        <v>0</v>
      </c>
      <c r="U346" s="41">
        <f>Q346+T346</f>
        <v>0</v>
      </c>
      <c r="V346" s="41">
        <f>MAX(0,MIN(T346,U346-$C346))</f>
        <v>0</v>
      </c>
      <c r="W346" s="41">
        <f>Z345*(1+X$4/12)</f>
        <v>0</v>
      </c>
      <c r="X346" s="41">
        <f>MAX(0,W346-Y$4)</f>
        <v>0</v>
      </c>
      <c r="Y346" s="41">
        <f>U346+X346</f>
        <v>0</v>
      </c>
      <c r="Z346" s="41">
        <f>MAX(0,MIN(X346,Y346-$C346))</f>
        <v>0</v>
      </c>
      <c r="AA346" s="41">
        <f>AD345*(1+AB$4/12)</f>
        <v>0</v>
      </c>
      <c r="AB346" s="41">
        <f>MAX(0,AA346-AC$4)</f>
        <v>0</v>
      </c>
      <c r="AC346" s="41">
        <f>Y346+AB346</f>
        <v>0</v>
      </c>
      <c r="AD346" s="41">
        <f>MAX(0,MIN(AB346,AC346-$C346))</f>
        <v>0</v>
      </c>
      <c r="AE346" s="41">
        <f>AH345*(1+AF$4/12)</f>
        <v>0</v>
      </c>
      <c r="AF346" s="41">
        <f>MAX(0,AE346-AG$4)</f>
        <v>0</v>
      </c>
      <c r="AG346" s="41">
        <f>AC346+AF346</f>
        <v>0</v>
      </c>
      <c r="AH346" s="41">
        <f>MAX(0,MIN(AF346,AG346-$C346))</f>
        <v>0</v>
      </c>
      <c r="AI346" s="41">
        <f>AL345*(1+AJ$4/12)</f>
        <v>0</v>
      </c>
      <c r="AJ346" s="41">
        <f>MAX(0,AI346-AK$4)</f>
        <v>0</v>
      </c>
      <c r="AK346" s="41">
        <f>AG346+AJ346</f>
        <v>0</v>
      </c>
      <c r="AL346" s="41">
        <f>MAX(0,MIN(AJ346,AK346-$C346))</f>
        <v>0</v>
      </c>
      <c r="AM346" s="41">
        <f>AP345*(1+AN$4/12)</f>
        <v>0</v>
      </c>
      <c r="AN346" s="41">
        <f>MAX(0,AM346-AO$4)</f>
        <v>0</v>
      </c>
      <c r="AO346" s="41">
        <f>AK346+AN346</f>
        <v>0</v>
      </c>
      <c r="AP346" s="41">
        <f>MAX(0,MIN(AN346,AO346-$C346))</f>
        <v>0</v>
      </c>
      <c r="AQ346" s="41">
        <f>AT345*(1+AR$4/12)</f>
        <v>0</v>
      </c>
      <c r="AR346" s="41">
        <f>MAX(0,AQ346-AS$4)</f>
        <v>0</v>
      </c>
      <c r="AS346" s="41">
        <f>AO346+AR346</f>
        <v>0</v>
      </c>
      <c r="AT346" s="41">
        <f>MAX(0,MIN(AR346,AS346-$C346))</f>
        <v>0</v>
      </c>
    </row>
    <row r="347">
      <c r="A347" s="40" t="n">
        <v>341</v>
      </c>
      <c r="B347" s="40" t="str">
        <f>CHOOSE(MONTH(EDATE('4 Дългове'!$D$20,A347-1)),"януари","февруари","март","април","май","юни","юли","август","септември","октомври","ноември","декември")&amp;" "&amp;YEAR(EDATE('4 Дългове'!$D$20,A347-1))&amp;" г."</f>
        <v>март 2055 г.</v>
      </c>
      <c r="C347" s="41">
        <f>$C$4-(G347+K347+O347+S347+W347+AA347+AE347+AI347+AM347+AQ347)+(H347+L347+P347+T347+X347+AB347+AF347+AJ347+AN347+AR347)</f>
        <v>470</v>
      </c>
      <c r="D347" s="41">
        <f>(G347+K347+O347+S347+W347+AA347+AE347+AI347+AM347+AQ347)-(J346+N346+R346+V346+Z346+AD346+AH346+AL346+AP346+AT346)</f>
        <v>0</v>
      </c>
      <c r="E347" s="41">
        <f>J347+N347+R347+V347+Z347+AD347+AH347+AL347+AP347+AT347</f>
        <v>0</v>
      </c>
      <c r="F347" s="40" t="str">
        <f>IF(AND(E347&lt;0.005,E346&gt;=0.005),A347,"")</f>
        <v/>
      </c>
      <c r="G347" s="41">
        <f>J346*(1+H$4/12)</f>
        <v>0</v>
      </c>
      <c r="H347" s="41">
        <f>MAX(0,G347-I$4)</f>
        <v>0</v>
      </c>
      <c r="I347" s="41">
        <f>H347</f>
        <v>0</v>
      </c>
      <c r="J347" s="41">
        <f>MAX(0,MIN(H347,I347-$C347))</f>
        <v>0</v>
      </c>
      <c r="K347" s="41">
        <f>N346*(1+L$4/12)</f>
        <v>0</v>
      </c>
      <c r="L347" s="41">
        <f>MAX(0,K347-M$4)</f>
        <v>0</v>
      </c>
      <c r="M347" s="41">
        <f>I347+L347</f>
        <v>0</v>
      </c>
      <c r="N347" s="41">
        <f>MAX(0,MIN(L347,M347-$C347))</f>
        <v>0</v>
      </c>
      <c r="O347" s="41">
        <f>R346*(1+P$4/12)</f>
        <v>0</v>
      </c>
      <c r="P347" s="41">
        <f>MAX(0,O347-Q$4)</f>
        <v>0</v>
      </c>
      <c r="Q347" s="41">
        <f>M347+P347</f>
        <v>0</v>
      </c>
      <c r="R347" s="41">
        <f>MAX(0,MIN(P347,Q347-$C347))</f>
        <v>0</v>
      </c>
      <c r="S347" s="41">
        <f>V346*(1+T$4/12)</f>
        <v>0</v>
      </c>
      <c r="T347" s="41">
        <f>MAX(0,S347-U$4)</f>
        <v>0</v>
      </c>
      <c r="U347" s="41">
        <f>Q347+T347</f>
        <v>0</v>
      </c>
      <c r="V347" s="41">
        <f>MAX(0,MIN(T347,U347-$C347))</f>
        <v>0</v>
      </c>
      <c r="W347" s="41">
        <f>Z346*(1+X$4/12)</f>
        <v>0</v>
      </c>
      <c r="X347" s="41">
        <f>MAX(0,W347-Y$4)</f>
        <v>0</v>
      </c>
      <c r="Y347" s="41">
        <f>U347+X347</f>
        <v>0</v>
      </c>
      <c r="Z347" s="41">
        <f>MAX(0,MIN(X347,Y347-$C347))</f>
        <v>0</v>
      </c>
      <c r="AA347" s="41">
        <f>AD346*(1+AB$4/12)</f>
        <v>0</v>
      </c>
      <c r="AB347" s="41">
        <f>MAX(0,AA347-AC$4)</f>
        <v>0</v>
      </c>
      <c r="AC347" s="41">
        <f>Y347+AB347</f>
        <v>0</v>
      </c>
      <c r="AD347" s="41">
        <f>MAX(0,MIN(AB347,AC347-$C347))</f>
        <v>0</v>
      </c>
      <c r="AE347" s="41">
        <f>AH346*(1+AF$4/12)</f>
        <v>0</v>
      </c>
      <c r="AF347" s="41">
        <f>MAX(0,AE347-AG$4)</f>
        <v>0</v>
      </c>
      <c r="AG347" s="41">
        <f>AC347+AF347</f>
        <v>0</v>
      </c>
      <c r="AH347" s="41">
        <f>MAX(0,MIN(AF347,AG347-$C347))</f>
        <v>0</v>
      </c>
      <c r="AI347" s="41">
        <f>AL346*(1+AJ$4/12)</f>
        <v>0</v>
      </c>
      <c r="AJ347" s="41">
        <f>MAX(0,AI347-AK$4)</f>
        <v>0</v>
      </c>
      <c r="AK347" s="41">
        <f>AG347+AJ347</f>
        <v>0</v>
      </c>
      <c r="AL347" s="41">
        <f>MAX(0,MIN(AJ347,AK347-$C347))</f>
        <v>0</v>
      </c>
      <c r="AM347" s="41">
        <f>AP346*(1+AN$4/12)</f>
        <v>0</v>
      </c>
      <c r="AN347" s="41">
        <f>MAX(0,AM347-AO$4)</f>
        <v>0</v>
      </c>
      <c r="AO347" s="41">
        <f>AK347+AN347</f>
        <v>0</v>
      </c>
      <c r="AP347" s="41">
        <f>MAX(0,MIN(AN347,AO347-$C347))</f>
        <v>0</v>
      </c>
      <c r="AQ347" s="41">
        <f>AT346*(1+AR$4/12)</f>
        <v>0</v>
      </c>
      <c r="AR347" s="41">
        <f>MAX(0,AQ347-AS$4)</f>
        <v>0</v>
      </c>
      <c r="AS347" s="41">
        <f>AO347+AR347</f>
        <v>0</v>
      </c>
      <c r="AT347" s="41">
        <f>MAX(0,MIN(AR347,AS347-$C347))</f>
        <v>0</v>
      </c>
    </row>
    <row r="348">
      <c r="A348" s="40" t="n">
        <v>342</v>
      </c>
      <c r="B348" s="40" t="str">
        <f>CHOOSE(MONTH(EDATE('4 Дългове'!$D$20,A348-1)),"януари","февруари","март","април","май","юни","юли","август","септември","октомври","ноември","декември")&amp;" "&amp;YEAR(EDATE('4 Дългове'!$D$20,A348-1))&amp;" г."</f>
        <v>април 2055 г.</v>
      </c>
      <c r="C348" s="41">
        <f>$C$4-(G348+K348+O348+S348+W348+AA348+AE348+AI348+AM348+AQ348)+(H348+L348+P348+T348+X348+AB348+AF348+AJ348+AN348+AR348)</f>
        <v>470</v>
      </c>
      <c r="D348" s="41">
        <f>(G348+K348+O348+S348+W348+AA348+AE348+AI348+AM348+AQ348)-(J347+N347+R347+V347+Z347+AD347+AH347+AL347+AP347+AT347)</f>
        <v>0</v>
      </c>
      <c r="E348" s="41">
        <f>J348+N348+R348+V348+Z348+AD348+AH348+AL348+AP348+AT348</f>
        <v>0</v>
      </c>
      <c r="F348" s="40" t="str">
        <f>IF(AND(E348&lt;0.005,E347&gt;=0.005),A348,"")</f>
        <v/>
      </c>
      <c r="G348" s="41">
        <f>J347*(1+H$4/12)</f>
        <v>0</v>
      </c>
      <c r="H348" s="41">
        <f>MAX(0,G348-I$4)</f>
        <v>0</v>
      </c>
      <c r="I348" s="41">
        <f>H348</f>
        <v>0</v>
      </c>
      <c r="J348" s="41">
        <f>MAX(0,MIN(H348,I348-$C348))</f>
        <v>0</v>
      </c>
      <c r="K348" s="41">
        <f>N347*(1+L$4/12)</f>
        <v>0</v>
      </c>
      <c r="L348" s="41">
        <f>MAX(0,K348-M$4)</f>
        <v>0</v>
      </c>
      <c r="M348" s="41">
        <f>I348+L348</f>
        <v>0</v>
      </c>
      <c r="N348" s="41">
        <f>MAX(0,MIN(L348,M348-$C348))</f>
        <v>0</v>
      </c>
      <c r="O348" s="41">
        <f>R347*(1+P$4/12)</f>
        <v>0</v>
      </c>
      <c r="P348" s="41">
        <f>MAX(0,O348-Q$4)</f>
        <v>0</v>
      </c>
      <c r="Q348" s="41">
        <f>M348+P348</f>
        <v>0</v>
      </c>
      <c r="R348" s="41">
        <f>MAX(0,MIN(P348,Q348-$C348))</f>
        <v>0</v>
      </c>
      <c r="S348" s="41">
        <f>V347*(1+T$4/12)</f>
        <v>0</v>
      </c>
      <c r="T348" s="41">
        <f>MAX(0,S348-U$4)</f>
        <v>0</v>
      </c>
      <c r="U348" s="41">
        <f>Q348+T348</f>
        <v>0</v>
      </c>
      <c r="V348" s="41">
        <f>MAX(0,MIN(T348,U348-$C348))</f>
        <v>0</v>
      </c>
      <c r="W348" s="41">
        <f>Z347*(1+X$4/12)</f>
        <v>0</v>
      </c>
      <c r="X348" s="41">
        <f>MAX(0,W348-Y$4)</f>
        <v>0</v>
      </c>
      <c r="Y348" s="41">
        <f>U348+X348</f>
        <v>0</v>
      </c>
      <c r="Z348" s="41">
        <f>MAX(0,MIN(X348,Y348-$C348))</f>
        <v>0</v>
      </c>
      <c r="AA348" s="41">
        <f>AD347*(1+AB$4/12)</f>
        <v>0</v>
      </c>
      <c r="AB348" s="41">
        <f>MAX(0,AA348-AC$4)</f>
        <v>0</v>
      </c>
      <c r="AC348" s="41">
        <f>Y348+AB348</f>
        <v>0</v>
      </c>
      <c r="AD348" s="41">
        <f>MAX(0,MIN(AB348,AC348-$C348))</f>
        <v>0</v>
      </c>
      <c r="AE348" s="41">
        <f>AH347*(1+AF$4/12)</f>
        <v>0</v>
      </c>
      <c r="AF348" s="41">
        <f>MAX(0,AE348-AG$4)</f>
        <v>0</v>
      </c>
      <c r="AG348" s="41">
        <f>AC348+AF348</f>
        <v>0</v>
      </c>
      <c r="AH348" s="41">
        <f>MAX(0,MIN(AF348,AG348-$C348))</f>
        <v>0</v>
      </c>
      <c r="AI348" s="41">
        <f>AL347*(1+AJ$4/12)</f>
        <v>0</v>
      </c>
      <c r="AJ348" s="41">
        <f>MAX(0,AI348-AK$4)</f>
        <v>0</v>
      </c>
      <c r="AK348" s="41">
        <f>AG348+AJ348</f>
        <v>0</v>
      </c>
      <c r="AL348" s="41">
        <f>MAX(0,MIN(AJ348,AK348-$C348))</f>
        <v>0</v>
      </c>
      <c r="AM348" s="41">
        <f>AP347*(1+AN$4/12)</f>
        <v>0</v>
      </c>
      <c r="AN348" s="41">
        <f>MAX(0,AM348-AO$4)</f>
        <v>0</v>
      </c>
      <c r="AO348" s="41">
        <f>AK348+AN348</f>
        <v>0</v>
      </c>
      <c r="AP348" s="41">
        <f>MAX(0,MIN(AN348,AO348-$C348))</f>
        <v>0</v>
      </c>
      <c r="AQ348" s="41">
        <f>AT347*(1+AR$4/12)</f>
        <v>0</v>
      </c>
      <c r="AR348" s="41">
        <f>MAX(0,AQ348-AS$4)</f>
        <v>0</v>
      </c>
      <c r="AS348" s="41">
        <f>AO348+AR348</f>
        <v>0</v>
      </c>
      <c r="AT348" s="41">
        <f>MAX(0,MIN(AR348,AS348-$C348))</f>
        <v>0</v>
      </c>
    </row>
    <row r="349">
      <c r="A349" s="40" t="n">
        <v>343</v>
      </c>
      <c r="B349" s="40" t="str">
        <f>CHOOSE(MONTH(EDATE('4 Дългове'!$D$20,A349-1)),"януари","февруари","март","април","май","юни","юли","август","септември","октомври","ноември","декември")&amp;" "&amp;YEAR(EDATE('4 Дългове'!$D$20,A349-1))&amp;" г."</f>
        <v>май 2055 г.</v>
      </c>
      <c r="C349" s="41">
        <f>$C$4-(G349+K349+O349+S349+W349+AA349+AE349+AI349+AM349+AQ349)+(H349+L349+P349+T349+X349+AB349+AF349+AJ349+AN349+AR349)</f>
        <v>470</v>
      </c>
      <c r="D349" s="41">
        <f>(G349+K349+O349+S349+W349+AA349+AE349+AI349+AM349+AQ349)-(J348+N348+R348+V348+Z348+AD348+AH348+AL348+AP348+AT348)</f>
        <v>0</v>
      </c>
      <c r="E349" s="41">
        <f>J349+N349+R349+V349+Z349+AD349+AH349+AL349+AP349+AT349</f>
        <v>0</v>
      </c>
      <c r="F349" s="40" t="str">
        <f>IF(AND(E349&lt;0.005,E348&gt;=0.005),A349,"")</f>
        <v/>
      </c>
      <c r="G349" s="41">
        <f>J348*(1+H$4/12)</f>
        <v>0</v>
      </c>
      <c r="H349" s="41">
        <f>MAX(0,G349-I$4)</f>
        <v>0</v>
      </c>
      <c r="I349" s="41">
        <f>H349</f>
        <v>0</v>
      </c>
      <c r="J349" s="41">
        <f>MAX(0,MIN(H349,I349-$C349))</f>
        <v>0</v>
      </c>
      <c r="K349" s="41">
        <f>N348*(1+L$4/12)</f>
        <v>0</v>
      </c>
      <c r="L349" s="41">
        <f>MAX(0,K349-M$4)</f>
        <v>0</v>
      </c>
      <c r="M349" s="41">
        <f>I349+L349</f>
        <v>0</v>
      </c>
      <c r="N349" s="41">
        <f>MAX(0,MIN(L349,M349-$C349))</f>
        <v>0</v>
      </c>
      <c r="O349" s="41">
        <f>R348*(1+P$4/12)</f>
        <v>0</v>
      </c>
      <c r="P349" s="41">
        <f>MAX(0,O349-Q$4)</f>
        <v>0</v>
      </c>
      <c r="Q349" s="41">
        <f>M349+P349</f>
        <v>0</v>
      </c>
      <c r="R349" s="41">
        <f>MAX(0,MIN(P349,Q349-$C349))</f>
        <v>0</v>
      </c>
      <c r="S349" s="41">
        <f>V348*(1+T$4/12)</f>
        <v>0</v>
      </c>
      <c r="T349" s="41">
        <f>MAX(0,S349-U$4)</f>
        <v>0</v>
      </c>
      <c r="U349" s="41">
        <f>Q349+T349</f>
        <v>0</v>
      </c>
      <c r="V349" s="41">
        <f>MAX(0,MIN(T349,U349-$C349))</f>
        <v>0</v>
      </c>
      <c r="W349" s="41">
        <f>Z348*(1+X$4/12)</f>
        <v>0</v>
      </c>
      <c r="X349" s="41">
        <f>MAX(0,W349-Y$4)</f>
        <v>0</v>
      </c>
      <c r="Y349" s="41">
        <f>U349+X349</f>
        <v>0</v>
      </c>
      <c r="Z349" s="41">
        <f>MAX(0,MIN(X349,Y349-$C349))</f>
        <v>0</v>
      </c>
      <c r="AA349" s="41">
        <f>AD348*(1+AB$4/12)</f>
        <v>0</v>
      </c>
      <c r="AB349" s="41">
        <f>MAX(0,AA349-AC$4)</f>
        <v>0</v>
      </c>
      <c r="AC349" s="41">
        <f>Y349+AB349</f>
        <v>0</v>
      </c>
      <c r="AD349" s="41">
        <f>MAX(0,MIN(AB349,AC349-$C349))</f>
        <v>0</v>
      </c>
      <c r="AE349" s="41">
        <f>AH348*(1+AF$4/12)</f>
        <v>0</v>
      </c>
      <c r="AF349" s="41">
        <f>MAX(0,AE349-AG$4)</f>
        <v>0</v>
      </c>
      <c r="AG349" s="41">
        <f>AC349+AF349</f>
        <v>0</v>
      </c>
      <c r="AH349" s="41">
        <f>MAX(0,MIN(AF349,AG349-$C349))</f>
        <v>0</v>
      </c>
      <c r="AI349" s="41">
        <f>AL348*(1+AJ$4/12)</f>
        <v>0</v>
      </c>
      <c r="AJ349" s="41">
        <f>MAX(0,AI349-AK$4)</f>
        <v>0</v>
      </c>
      <c r="AK349" s="41">
        <f>AG349+AJ349</f>
        <v>0</v>
      </c>
      <c r="AL349" s="41">
        <f>MAX(0,MIN(AJ349,AK349-$C349))</f>
        <v>0</v>
      </c>
      <c r="AM349" s="41">
        <f>AP348*(1+AN$4/12)</f>
        <v>0</v>
      </c>
      <c r="AN349" s="41">
        <f>MAX(0,AM349-AO$4)</f>
        <v>0</v>
      </c>
      <c r="AO349" s="41">
        <f>AK349+AN349</f>
        <v>0</v>
      </c>
      <c r="AP349" s="41">
        <f>MAX(0,MIN(AN349,AO349-$C349))</f>
        <v>0</v>
      </c>
      <c r="AQ349" s="41">
        <f>AT348*(1+AR$4/12)</f>
        <v>0</v>
      </c>
      <c r="AR349" s="41">
        <f>MAX(0,AQ349-AS$4)</f>
        <v>0</v>
      </c>
      <c r="AS349" s="41">
        <f>AO349+AR349</f>
        <v>0</v>
      </c>
      <c r="AT349" s="41">
        <f>MAX(0,MIN(AR349,AS349-$C349))</f>
        <v>0</v>
      </c>
    </row>
    <row r="350">
      <c r="A350" s="40" t="n">
        <v>344</v>
      </c>
      <c r="B350" s="40" t="str">
        <f>CHOOSE(MONTH(EDATE('4 Дългове'!$D$20,A350-1)),"януари","февруари","март","април","май","юни","юли","август","септември","октомври","ноември","декември")&amp;" "&amp;YEAR(EDATE('4 Дългове'!$D$20,A350-1))&amp;" г."</f>
        <v>юни 2055 г.</v>
      </c>
      <c r="C350" s="41">
        <f>$C$4-(G350+K350+O350+S350+W350+AA350+AE350+AI350+AM350+AQ350)+(H350+L350+P350+T350+X350+AB350+AF350+AJ350+AN350+AR350)</f>
        <v>470</v>
      </c>
      <c r="D350" s="41">
        <f>(G350+K350+O350+S350+W350+AA350+AE350+AI350+AM350+AQ350)-(J349+N349+R349+V349+Z349+AD349+AH349+AL349+AP349+AT349)</f>
        <v>0</v>
      </c>
      <c r="E350" s="41">
        <f>J350+N350+R350+V350+Z350+AD350+AH350+AL350+AP350+AT350</f>
        <v>0</v>
      </c>
      <c r="F350" s="40" t="str">
        <f>IF(AND(E350&lt;0.005,E349&gt;=0.005),A350,"")</f>
        <v/>
      </c>
      <c r="G350" s="41">
        <f>J349*(1+H$4/12)</f>
        <v>0</v>
      </c>
      <c r="H350" s="41">
        <f>MAX(0,G350-I$4)</f>
        <v>0</v>
      </c>
      <c r="I350" s="41">
        <f>H350</f>
        <v>0</v>
      </c>
      <c r="J350" s="41">
        <f>MAX(0,MIN(H350,I350-$C350))</f>
        <v>0</v>
      </c>
      <c r="K350" s="41">
        <f>N349*(1+L$4/12)</f>
        <v>0</v>
      </c>
      <c r="L350" s="41">
        <f>MAX(0,K350-M$4)</f>
        <v>0</v>
      </c>
      <c r="M350" s="41">
        <f>I350+L350</f>
        <v>0</v>
      </c>
      <c r="N350" s="41">
        <f>MAX(0,MIN(L350,M350-$C350))</f>
        <v>0</v>
      </c>
      <c r="O350" s="41">
        <f>R349*(1+P$4/12)</f>
        <v>0</v>
      </c>
      <c r="P350" s="41">
        <f>MAX(0,O350-Q$4)</f>
        <v>0</v>
      </c>
      <c r="Q350" s="41">
        <f>M350+P350</f>
        <v>0</v>
      </c>
      <c r="R350" s="41">
        <f>MAX(0,MIN(P350,Q350-$C350))</f>
        <v>0</v>
      </c>
      <c r="S350" s="41">
        <f>V349*(1+T$4/12)</f>
        <v>0</v>
      </c>
      <c r="T350" s="41">
        <f>MAX(0,S350-U$4)</f>
        <v>0</v>
      </c>
      <c r="U350" s="41">
        <f>Q350+T350</f>
        <v>0</v>
      </c>
      <c r="V350" s="41">
        <f>MAX(0,MIN(T350,U350-$C350))</f>
        <v>0</v>
      </c>
      <c r="W350" s="41">
        <f>Z349*(1+X$4/12)</f>
        <v>0</v>
      </c>
      <c r="X350" s="41">
        <f>MAX(0,W350-Y$4)</f>
        <v>0</v>
      </c>
      <c r="Y350" s="41">
        <f>U350+X350</f>
        <v>0</v>
      </c>
      <c r="Z350" s="41">
        <f>MAX(0,MIN(X350,Y350-$C350))</f>
        <v>0</v>
      </c>
      <c r="AA350" s="41">
        <f>AD349*(1+AB$4/12)</f>
        <v>0</v>
      </c>
      <c r="AB350" s="41">
        <f>MAX(0,AA350-AC$4)</f>
        <v>0</v>
      </c>
      <c r="AC350" s="41">
        <f>Y350+AB350</f>
        <v>0</v>
      </c>
      <c r="AD350" s="41">
        <f>MAX(0,MIN(AB350,AC350-$C350))</f>
        <v>0</v>
      </c>
      <c r="AE350" s="41">
        <f>AH349*(1+AF$4/12)</f>
        <v>0</v>
      </c>
      <c r="AF350" s="41">
        <f>MAX(0,AE350-AG$4)</f>
        <v>0</v>
      </c>
      <c r="AG350" s="41">
        <f>AC350+AF350</f>
        <v>0</v>
      </c>
      <c r="AH350" s="41">
        <f>MAX(0,MIN(AF350,AG350-$C350))</f>
        <v>0</v>
      </c>
      <c r="AI350" s="41">
        <f>AL349*(1+AJ$4/12)</f>
        <v>0</v>
      </c>
      <c r="AJ350" s="41">
        <f>MAX(0,AI350-AK$4)</f>
        <v>0</v>
      </c>
      <c r="AK350" s="41">
        <f>AG350+AJ350</f>
        <v>0</v>
      </c>
      <c r="AL350" s="41">
        <f>MAX(0,MIN(AJ350,AK350-$C350))</f>
        <v>0</v>
      </c>
      <c r="AM350" s="41">
        <f>AP349*(1+AN$4/12)</f>
        <v>0</v>
      </c>
      <c r="AN350" s="41">
        <f>MAX(0,AM350-AO$4)</f>
        <v>0</v>
      </c>
      <c r="AO350" s="41">
        <f>AK350+AN350</f>
        <v>0</v>
      </c>
      <c r="AP350" s="41">
        <f>MAX(0,MIN(AN350,AO350-$C350))</f>
        <v>0</v>
      </c>
      <c r="AQ350" s="41">
        <f>AT349*(1+AR$4/12)</f>
        <v>0</v>
      </c>
      <c r="AR350" s="41">
        <f>MAX(0,AQ350-AS$4)</f>
        <v>0</v>
      </c>
      <c r="AS350" s="41">
        <f>AO350+AR350</f>
        <v>0</v>
      </c>
      <c r="AT350" s="41">
        <f>MAX(0,MIN(AR350,AS350-$C350))</f>
        <v>0</v>
      </c>
    </row>
    <row r="351">
      <c r="A351" s="40" t="n">
        <v>345</v>
      </c>
      <c r="B351" s="40" t="str">
        <f>CHOOSE(MONTH(EDATE('4 Дългове'!$D$20,A351-1)),"януари","февруари","март","април","май","юни","юли","август","септември","октомври","ноември","декември")&amp;" "&amp;YEAR(EDATE('4 Дългове'!$D$20,A351-1))&amp;" г."</f>
        <v>юли 2055 г.</v>
      </c>
      <c r="C351" s="41">
        <f>$C$4-(G351+K351+O351+S351+W351+AA351+AE351+AI351+AM351+AQ351)+(H351+L351+P351+T351+X351+AB351+AF351+AJ351+AN351+AR351)</f>
        <v>470</v>
      </c>
      <c r="D351" s="41">
        <f>(G351+K351+O351+S351+W351+AA351+AE351+AI351+AM351+AQ351)-(J350+N350+R350+V350+Z350+AD350+AH350+AL350+AP350+AT350)</f>
        <v>0</v>
      </c>
      <c r="E351" s="41">
        <f>J351+N351+R351+V351+Z351+AD351+AH351+AL351+AP351+AT351</f>
        <v>0</v>
      </c>
      <c r="F351" s="40" t="str">
        <f>IF(AND(E351&lt;0.005,E350&gt;=0.005),A351,"")</f>
        <v/>
      </c>
      <c r="G351" s="41">
        <f>J350*(1+H$4/12)</f>
        <v>0</v>
      </c>
      <c r="H351" s="41">
        <f>MAX(0,G351-I$4)</f>
        <v>0</v>
      </c>
      <c r="I351" s="41">
        <f>H351</f>
        <v>0</v>
      </c>
      <c r="J351" s="41">
        <f>MAX(0,MIN(H351,I351-$C351))</f>
        <v>0</v>
      </c>
      <c r="K351" s="41">
        <f>N350*(1+L$4/12)</f>
        <v>0</v>
      </c>
      <c r="L351" s="41">
        <f>MAX(0,K351-M$4)</f>
        <v>0</v>
      </c>
      <c r="M351" s="41">
        <f>I351+L351</f>
        <v>0</v>
      </c>
      <c r="N351" s="41">
        <f>MAX(0,MIN(L351,M351-$C351))</f>
        <v>0</v>
      </c>
      <c r="O351" s="41">
        <f>R350*(1+P$4/12)</f>
        <v>0</v>
      </c>
      <c r="P351" s="41">
        <f>MAX(0,O351-Q$4)</f>
        <v>0</v>
      </c>
      <c r="Q351" s="41">
        <f>M351+P351</f>
        <v>0</v>
      </c>
      <c r="R351" s="41">
        <f>MAX(0,MIN(P351,Q351-$C351))</f>
        <v>0</v>
      </c>
      <c r="S351" s="41">
        <f>V350*(1+T$4/12)</f>
        <v>0</v>
      </c>
      <c r="T351" s="41">
        <f>MAX(0,S351-U$4)</f>
        <v>0</v>
      </c>
      <c r="U351" s="41">
        <f>Q351+T351</f>
        <v>0</v>
      </c>
      <c r="V351" s="41">
        <f>MAX(0,MIN(T351,U351-$C351))</f>
        <v>0</v>
      </c>
      <c r="W351" s="41">
        <f>Z350*(1+X$4/12)</f>
        <v>0</v>
      </c>
      <c r="X351" s="41">
        <f>MAX(0,W351-Y$4)</f>
        <v>0</v>
      </c>
      <c r="Y351" s="41">
        <f>U351+X351</f>
        <v>0</v>
      </c>
      <c r="Z351" s="41">
        <f>MAX(0,MIN(X351,Y351-$C351))</f>
        <v>0</v>
      </c>
      <c r="AA351" s="41">
        <f>AD350*(1+AB$4/12)</f>
        <v>0</v>
      </c>
      <c r="AB351" s="41">
        <f>MAX(0,AA351-AC$4)</f>
        <v>0</v>
      </c>
      <c r="AC351" s="41">
        <f>Y351+AB351</f>
        <v>0</v>
      </c>
      <c r="AD351" s="41">
        <f>MAX(0,MIN(AB351,AC351-$C351))</f>
        <v>0</v>
      </c>
      <c r="AE351" s="41">
        <f>AH350*(1+AF$4/12)</f>
        <v>0</v>
      </c>
      <c r="AF351" s="41">
        <f>MAX(0,AE351-AG$4)</f>
        <v>0</v>
      </c>
      <c r="AG351" s="41">
        <f>AC351+AF351</f>
        <v>0</v>
      </c>
      <c r="AH351" s="41">
        <f>MAX(0,MIN(AF351,AG351-$C351))</f>
        <v>0</v>
      </c>
      <c r="AI351" s="41">
        <f>AL350*(1+AJ$4/12)</f>
        <v>0</v>
      </c>
      <c r="AJ351" s="41">
        <f>MAX(0,AI351-AK$4)</f>
        <v>0</v>
      </c>
      <c r="AK351" s="41">
        <f>AG351+AJ351</f>
        <v>0</v>
      </c>
      <c r="AL351" s="41">
        <f>MAX(0,MIN(AJ351,AK351-$C351))</f>
        <v>0</v>
      </c>
      <c r="AM351" s="41">
        <f>AP350*(1+AN$4/12)</f>
        <v>0</v>
      </c>
      <c r="AN351" s="41">
        <f>MAX(0,AM351-AO$4)</f>
        <v>0</v>
      </c>
      <c r="AO351" s="41">
        <f>AK351+AN351</f>
        <v>0</v>
      </c>
      <c r="AP351" s="41">
        <f>MAX(0,MIN(AN351,AO351-$C351))</f>
        <v>0</v>
      </c>
      <c r="AQ351" s="41">
        <f>AT350*(1+AR$4/12)</f>
        <v>0</v>
      </c>
      <c r="AR351" s="41">
        <f>MAX(0,AQ351-AS$4)</f>
        <v>0</v>
      </c>
      <c r="AS351" s="41">
        <f>AO351+AR351</f>
        <v>0</v>
      </c>
      <c r="AT351" s="41">
        <f>MAX(0,MIN(AR351,AS351-$C351))</f>
        <v>0</v>
      </c>
    </row>
    <row r="352">
      <c r="A352" s="40" t="n">
        <v>346</v>
      </c>
      <c r="B352" s="40" t="str">
        <f>CHOOSE(MONTH(EDATE('4 Дългове'!$D$20,A352-1)),"януари","февруари","март","април","май","юни","юли","август","септември","октомври","ноември","декември")&amp;" "&amp;YEAR(EDATE('4 Дългове'!$D$20,A352-1))&amp;" г."</f>
        <v>август 2055 г.</v>
      </c>
      <c r="C352" s="41">
        <f>$C$4-(G352+K352+O352+S352+W352+AA352+AE352+AI352+AM352+AQ352)+(H352+L352+P352+T352+X352+AB352+AF352+AJ352+AN352+AR352)</f>
        <v>470</v>
      </c>
      <c r="D352" s="41">
        <f>(G352+K352+O352+S352+W352+AA352+AE352+AI352+AM352+AQ352)-(J351+N351+R351+V351+Z351+AD351+AH351+AL351+AP351+AT351)</f>
        <v>0</v>
      </c>
      <c r="E352" s="41">
        <f>J352+N352+R352+V352+Z352+AD352+AH352+AL352+AP352+AT352</f>
        <v>0</v>
      </c>
      <c r="F352" s="40" t="str">
        <f>IF(AND(E352&lt;0.005,E351&gt;=0.005),A352,"")</f>
        <v/>
      </c>
      <c r="G352" s="41">
        <f>J351*(1+H$4/12)</f>
        <v>0</v>
      </c>
      <c r="H352" s="41">
        <f>MAX(0,G352-I$4)</f>
        <v>0</v>
      </c>
      <c r="I352" s="41">
        <f>H352</f>
        <v>0</v>
      </c>
      <c r="J352" s="41">
        <f>MAX(0,MIN(H352,I352-$C352))</f>
        <v>0</v>
      </c>
      <c r="K352" s="41">
        <f>N351*(1+L$4/12)</f>
        <v>0</v>
      </c>
      <c r="L352" s="41">
        <f>MAX(0,K352-M$4)</f>
        <v>0</v>
      </c>
      <c r="M352" s="41">
        <f>I352+L352</f>
        <v>0</v>
      </c>
      <c r="N352" s="41">
        <f>MAX(0,MIN(L352,M352-$C352))</f>
        <v>0</v>
      </c>
      <c r="O352" s="41">
        <f>R351*(1+P$4/12)</f>
        <v>0</v>
      </c>
      <c r="P352" s="41">
        <f>MAX(0,O352-Q$4)</f>
        <v>0</v>
      </c>
      <c r="Q352" s="41">
        <f>M352+P352</f>
        <v>0</v>
      </c>
      <c r="R352" s="41">
        <f>MAX(0,MIN(P352,Q352-$C352))</f>
        <v>0</v>
      </c>
      <c r="S352" s="41">
        <f>V351*(1+T$4/12)</f>
        <v>0</v>
      </c>
      <c r="T352" s="41">
        <f>MAX(0,S352-U$4)</f>
        <v>0</v>
      </c>
      <c r="U352" s="41">
        <f>Q352+T352</f>
        <v>0</v>
      </c>
      <c r="V352" s="41">
        <f>MAX(0,MIN(T352,U352-$C352))</f>
        <v>0</v>
      </c>
      <c r="W352" s="41">
        <f>Z351*(1+X$4/12)</f>
        <v>0</v>
      </c>
      <c r="X352" s="41">
        <f>MAX(0,W352-Y$4)</f>
        <v>0</v>
      </c>
      <c r="Y352" s="41">
        <f>U352+X352</f>
        <v>0</v>
      </c>
      <c r="Z352" s="41">
        <f>MAX(0,MIN(X352,Y352-$C352))</f>
        <v>0</v>
      </c>
      <c r="AA352" s="41">
        <f>AD351*(1+AB$4/12)</f>
        <v>0</v>
      </c>
      <c r="AB352" s="41">
        <f>MAX(0,AA352-AC$4)</f>
        <v>0</v>
      </c>
      <c r="AC352" s="41">
        <f>Y352+AB352</f>
        <v>0</v>
      </c>
      <c r="AD352" s="41">
        <f>MAX(0,MIN(AB352,AC352-$C352))</f>
        <v>0</v>
      </c>
      <c r="AE352" s="41">
        <f>AH351*(1+AF$4/12)</f>
        <v>0</v>
      </c>
      <c r="AF352" s="41">
        <f>MAX(0,AE352-AG$4)</f>
        <v>0</v>
      </c>
      <c r="AG352" s="41">
        <f>AC352+AF352</f>
        <v>0</v>
      </c>
      <c r="AH352" s="41">
        <f>MAX(0,MIN(AF352,AG352-$C352))</f>
        <v>0</v>
      </c>
      <c r="AI352" s="41">
        <f>AL351*(1+AJ$4/12)</f>
        <v>0</v>
      </c>
      <c r="AJ352" s="41">
        <f>MAX(0,AI352-AK$4)</f>
        <v>0</v>
      </c>
      <c r="AK352" s="41">
        <f>AG352+AJ352</f>
        <v>0</v>
      </c>
      <c r="AL352" s="41">
        <f>MAX(0,MIN(AJ352,AK352-$C352))</f>
        <v>0</v>
      </c>
      <c r="AM352" s="41">
        <f>AP351*(1+AN$4/12)</f>
        <v>0</v>
      </c>
      <c r="AN352" s="41">
        <f>MAX(0,AM352-AO$4)</f>
        <v>0</v>
      </c>
      <c r="AO352" s="41">
        <f>AK352+AN352</f>
        <v>0</v>
      </c>
      <c r="AP352" s="41">
        <f>MAX(0,MIN(AN352,AO352-$C352))</f>
        <v>0</v>
      </c>
      <c r="AQ352" s="41">
        <f>AT351*(1+AR$4/12)</f>
        <v>0</v>
      </c>
      <c r="AR352" s="41">
        <f>MAX(0,AQ352-AS$4)</f>
        <v>0</v>
      </c>
      <c r="AS352" s="41">
        <f>AO352+AR352</f>
        <v>0</v>
      </c>
      <c r="AT352" s="41">
        <f>MAX(0,MIN(AR352,AS352-$C352))</f>
        <v>0</v>
      </c>
    </row>
    <row r="353">
      <c r="A353" s="40" t="n">
        <v>347</v>
      </c>
      <c r="B353" s="40" t="str">
        <f>CHOOSE(MONTH(EDATE('4 Дългове'!$D$20,A353-1)),"януари","февруари","март","април","май","юни","юли","август","септември","октомври","ноември","декември")&amp;" "&amp;YEAR(EDATE('4 Дългове'!$D$20,A353-1))&amp;" г."</f>
        <v>септември 2055 г.</v>
      </c>
      <c r="C353" s="41">
        <f>$C$4-(G353+K353+O353+S353+W353+AA353+AE353+AI353+AM353+AQ353)+(H353+L353+P353+T353+X353+AB353+AF353+AJ353+AN353+AR353)</f>
        <v>470</v>
      </c>
      <c r="D353" s="41">
        <f>(G353+K353+O353+S353+W353+AA353+AE353+AI353+AM353+AQ353)-(J352+N352+R352+V352+Z352+AD352+AH352+AL352+AP352+AT352)</f>
        <v>0</v>
      </c>
      <c r="E353" s="41">
        <f>J353+N353+R353+V353+Z353+AD353+AH353+AL353+AP353+AT353</f>
        <v>0</v>
      </c>
      <c r="F353" s="40" t="str">
        <f>IF(AND(E353&lt;0.005,E352&gt;=0.005),A353,"")</f>
        <v/>
      </c>
      <c r="G353" s="41">
        <f>J352*(1+H$4/12)</f>
        <v>0</v>
      </c>
      <c r="H353" s="41">
        <f>MAX(0,G353-I$4)</f>
        <v>0</v>
      </c>
      <c r="I353" s="41">
        <f>H353</f>
        <v>0</v>
      </c>
      <c r="J353" s="41">
        <f>MAX(0,MIN(H353,I353-$C353))</f>
        <v>0</v>
      </c>
      <c r="K353" s="41">
        <f>N352*(1+L$4/12)</f>
        <v>0</v>
      </c>
      <c r="L353" s="41">
        <f>MAX(0,K353-M$4)</f>
        <v>0</v>
      </c>
      <c r="M353" s="41">
        <f>I353+L353</f>
        <v>0</v>
      </c>
      <c r="N353" s="41">
        <f>MAX(0,MIN(L353,M353-$C353))</f>
        <v>0</v>
      </c>
      <c r="O353" s="41">
        <f>R352*(1+P$4/12)</f>
        <v>0</v>
      </c>
      <c r="P353" s="41">
        <f>MAX(0,O353-Q$4)</f>
        <v>0</v>
      </c>
      <c r="Q353" s="41">
        <f>M353+P353</f>
        <v>0</v>
      </c>
      <c r="R353" s="41">
        <f>MAX(0,MIN(P353,Q353-$C353))</f>
        <v>0</v>
      </c>
      <c r="S353" s="41">
        <f>V352*(1+T$4/12)</f>
        <v>0</v>
      </c>
      <c r="T353" s="41">
        <f>MAX(0,S353-U$4)</f>
        <v>0</v>
      </c>
      <c r="U353" s="41">
        <f>Q353+T353</f>
        <v>0</v>
      </c>
      <c r="V353" s="41">
        <f>MAX(0,MIN(T353,U353-$C353))</f>
        <v>0</v>
      </c>
      <c r="W353" s="41">
        <f>Z352*(1+X$4/12)</f>
        <v>0</v>
      </c>
      <c r="X353" s="41">
        <f>MAX(0,W353-Y$4)</f>
        <v>0</v>
      </c>
      <c r="Y353" s="41">
        <f>U353+X353</f>
        <v>0</v>
      </c>
      <c r="Z353" s="41">
        <f>MAX(0,MIN(X353,Y353-$C353))</f>
        <v>0</v>
      </c>
      <c r="AA353" s="41">
        <f>AD352*(1+AB$4/12)</f>
        <v>0</v>
      </c>
      <c r="AB353" s="41">
        <f>MAX(0,AA353-AC$4)</f>
        <v>0</v>
      </c>
      <c r="AC353" s="41">
        <f>Y353+AB353</f>
        <v>0</v>
      </c>
      <c r="AD353" s="41">
        <f>MAX(0,MIN(AB353,AC353-$C353))</f>
        <v>0</v>
      </c>
      <c r="AE353" s="41">
        <f>AH352*(1+AF$4/12)</f>
        <v>0</v>
      </c>
      <c r="AF353" s="41">
        <f>MAX(0,AE353-AG$4)</f>
        <v>0</v>
      </c>
      <c r="AG353" s="41">
        <f>AC353+AF353</f>
        <v>0</v>
      </c>
      <c r="AH353" s="41">
        <f>MAX(0,MIN(AF353,AG353-$C353))</f>
        <v>0</v>
      </c>
      <c r="AI353" s="41">
        <f>AL352*(1+AJ$4/12)</f>
        <v>0</v>
      </c>
      <c r="AJ353" s="41">
        <f>MAX(0,AI353-AK$4)</f>
        <v>0</v>
      </c>
      <c r="AK353" s="41">
        <f>AG353+AJ353</f>
        <v>0</v>
      </c>
      <c r="AL353" s="41">
        <f>MAX(0,MIN(AJ353,AK353-$C353))</f>
        <v>0</v>
      </c>
      <c r="AM353" s="41">
        <f>AP352*(1+AN$4/12)</f>
        <v>0</v>
      </c>
      <c r="AN353" s="41">
        <f>MAX(0,AM353-AO$4)</f>
        <v>0</v>
      </c>
      <c r="AO353" s="41">
        <f>AK353+AN353</f>
        <v>0</v>
      </c>
      <c r="AP353" s="41">
        <f>MAX(0,MIN(AN353,AO353-$C353))</f>
        <v>0</v>
      </c>
      <c r="AQ353" s="41">
        <f>AT352*(1+AR$4/12)</f>
        <v>0</v>
      </c>
      <c r="AR353" s="41">
        <f>MAX(0,AQ353-AS$4)</f>
        <v>0</v>
      </c>
      <c r="AS353" s="41">
        <f>AO353+AR353</f>
        <v>0</v>
      </c>
      <c r="AT353" s="41">
        <f>MAX(0,MIN(AR353,AS353-$C353))</f>
        <v>0</v>
      </c>
    </row>
    <row r="354">
      <c r="A354" s="40" t="n">
        <v>348</v>
      </c>
      <c r="B354" s="40" t="str">
        <f>CHOOSE(MONTH(EDATE('4 Дългове'!$D$20,A354-1)),"януари","февруари","март","април","май","юни","юли","август","септември","октомври","ноември","декември")&amp;" "&amp;YEAR(EDATE('4 Дългове'!$D$20,A354-1))&amp;" г."</f>
        <v>октомври 2055 г.</v>
      </c>
      <c r="C354" s="41">
        <f>$C$4-(G354+K354+O354+S354+W354+AA354+AE354+AI354+AM354+AQ354)+(H354+L354+P354+T354+X354+AB354+AF354+AJ354+AN354+AR354)</f>
        <v>470</v>
      </c>
      <c r="D354" s="41">
        <f>(G354+K354+O354+S354+W354+AA354+AE354+AI354+AM354+AQ354)-(J353+N353+R353+V353+Z353+AD353+AH353+AL353+AP353+AT353)</f>
        <v>0</v>
      </c>
      <c r="E354" s="41">
        <f>J354+N354+R354+V354+Z354+AD354+AH354+AL354+AP354+AT354</f>
        <v>0</v>
      </c>
      <c r="F354" s="40" t="str">
        <f>IF(AND(E354&lt;0.005,E353&gt;=0.005),A354,"")</f>
        <v/>
      </c>
      <c r="G354" s="41">
        <f>J353*(1+H$4/12)</f>
        <v>0</v>
      </c>
      <c r="H354" s="41">
        <f>MAX(0,G354-I$4)</f>
        <v>0</v>
      </c>
      <c r="I354" s="41">
        <f>H354</f>
        <v>0</v>
      </c>
      <c r="J354" s="41">
        <f>MAX(0,MIN(H354,I354-$C354))</f>
        <v>0</v>
      </c>
      <c r="K354" s="41">
        <f>N353*(1+L$4/12)</f>
        <v>0</v>
      </c>
      <c r="L354" s="41">
        <f>MAX(0,K354-M$4)</f>
        <v>0</v>
      </c>
      <c r="M354" s="41">
        <f>I354+L354</f>
        <v>0</v>
      </c>
      <c r="N354" s="41">
        <f>MAX(0,MIN(L354,M354-$C354))</f>
        <v>0</v>
      </c>
      <c r="O354" s="41">
        <f>R353*(1+P$4/12)</f>
        <v>0</v>
      </c>
      <c r="P354" s="41">
        <f>MAX(0,O354-Q$4)</f>
        <v>0</v>
      </c>
      <c r="Q354" s="41">
        <f>M354+P354</f>
        <v>0</v>
      </c>
      <c r="R354" s="41">
        <f>MAX(0,MIN(P354,Q354-$C354))</f>
        <v>0</v>
      </c>
      <c r="S354" s="41">
        <f>V353*(1+T$4/12)</f>
        <v>0</v>
      </c>
      <c r="T354" s="41">
        <f>MAX(0,S354-U$4)</f>
        <v>0</v>
      </c>
      <c r="U354" s="41">
        <f>Q354+T354</f>
        <v>0</v>
      </c>
      <c r="V354" s="41">
        <f>MAX(0,MIN(T354,U354-$C354))</f>
        <v>0</v>
      </c>
      <c r="W354" s="41">
        <f>Z353*(1+X$4/12)</f>
        <v>0</v>
      </c>
      <c r="X354" s="41">
        <f>MAX(0,W354-Y$4)</f>
        <v>0</v>
      </c>
      <c r="Y354" s="41">
        <f>U354+X354</f>
        <v>0</v>
      </c>
      <c r="Z354" s="41">
        <f>MAX(0,MIN(X354,Y354-$C354))</f>
        <v>0</v>
      </c>
      <c r="AA354" s="41">
        <f>AD353*(1+AB$4/12)</f>
        <v>0</v>
      </c>
      <c r="AB354" s="41">
        <f>MAX(0,AA354-AC$4)</f>
        <v>0</v>
      </c>
      <c r="AC354" s="41">
        <f>Y354+AB354</f>
        <v>0</v>
      </c>
      <c r="AD354" s="41">
        <f>MAX(0,MIN(AB354,AC354-$C354))</f>
        <v>0</v>
      </c>
      <c r="AE354" s="41">
        <f>AH353*(1+AF$4/12)</f>
        <v>0</v>
      </c>
      <c r="AF354" s="41">
        <f>MAX(0,AE354-AG$4)</f>
        <v>0</v>
      </c>
      <c r="AG354" s="41">
        <f>AC354+AF354</f>
        <v>0</v>
      </c>
      <c r="AH354" s="41">
        <f>MAX(0,MIN(AF354,AG354-$C354))</f>
        <v>0</v>
      </c>
      <c r="AI354" s="41">
        <f>AL353*(1+AJ$4/12)</f>
        <v>0</v>
      </c>
      <c r="AJ354" s="41">
        <f>MAX(0,AI354-AK$4)</f>
        <v>0</v>
      </c>
      <c r="AK354" s="41">
        <f>AG354+AJ354</f>
        <v>0</v>
      </c>
      <c r="AL354" s="41">
        <f>MAX(0,MIN(AJ354,AK354-$C354))</f>
        <v>0</v>
      </c>
      <c r="AM354" s="41">
        <f>AP353*(1+AN$4/12)</f>
        <v>0</v>
      </c>
      <c r="AN354" s="41">
        <f>MAX(0,AM354-AO$4)</f>
        <v>0</v>
      </c>
      <c r="AO354" s="41">
        <f>AK354+AN354</f>
        <v>0</v>
      </c>
      <c r="AP354" s="41">
        <f>MAX(0,MIN(AN354,AO354-$C354))</f>
        <v>0</v>
      </c>
      <c r="AQ354" s="41">
        <f>AT353*(1+AR$4/12)</f>
        <v>0</v>
      </c>
      <c r="AR354" s="41">
        <f>MAX(0,AQ354-AS$4)</f>
        <v>0</v>
      </c>
      <c r="AS354" s="41">
        <f>AO354+AR354</f>
        <v>0</v>
      </c>
      <c r="AT354" s="41">
        <f>MAX(0,MIN(AR354,AS354-$C354))</f>
        <v>0</v>
      </c>
    </row>
    <row r="355">
      <c r="A355" s="40" t="n">
        <v>349</v>
      </c>
      <c r="B355" s="40" t="str">
        <f>CHOOSE(MONTH(EDATE('4 Дългове'!$D$20,A355-1)),"януари","февруари","март","април","май","юни","юли","август","септември","октомври","ноември","декември")&amp;" "&amp;YEAR(EDATE('4 Дългове'!$D$20,A355-1))&amp;" г."</f>
        <v>ноември 2055 г.</v>
      </c>
      <c r="C355" s="41">
        <f>$C$4-(G355+K355+O355+S355+W355+AA355+AE355+AI355+AM355+AQ355)+(H355+L355+P355+T355+X355+AB355+AF355+AJ355+AN355+AR355)</f>
        <v>470</v>
      </c>
      <c r="D355" s="41">
        <f>(G355+K355+O355+S355+W355+AA355+AE355+AI355+AM355+AQ355)-(J354+N354+R354+V354+Z354+AD354+AH354+AL354+AP354+AT354)</f>
        <v>0</v>
      </c>
      <c r="E355" s="41">
        <f>J355+N355+R355+V355+Z355+AD355+AH355+AL355+AP355+AT355</f>
        <v>0</v>
      </c>
      <c r="F355" s="40" t="str">
        <f>IF(AND(E355&lt;0.005,E354&gt;=0.005),A355,"")</f>
        <v/>
      </c>
      <c r="G355" s="41">
        <f>J354*(1+H$4/12)</f>
        <v>0</v>
      </c>
      <c r="H355" s="41">
        <f>MAX(0,G355-I$4)</f>
        <v>0</v>
      </c>
      <c r="I355" s="41">
        <f>H355</f>
        <v>0</v>
      </c>
      <c r="J355" s="41">
        <f>MAX(0,MIN(H355,I355-$C355))</f>
        <v>0</v>
      </c>
      <c r="K355" s="41">
        <f>N354*(1+L$4/12)</f>
        <v>0</v>
      </c>
      <c r="L355" s="41">
        <f>MAX(0,K355-M$4)</f>
        <v>0</v>
      </c>
      <c r="M355" s="41">
        <f>I355+L355</f>
        <v>0</v>
      </c>
      <c r="N355" s="41">
        <f>MAX(0,MIN(L355,M355-$C355))</f>
        <v>0</v>
      </c>
      <c r="O355" s="41">
        <f>R354*(1+P$4/12)</f>
        <v>0</v>
      </c>
      <c r="P355" s="41">
        <f>MAX(0,O355-Q$4)</f>
        <v>0</v>
      </c>
      <c r="Q355" s="41">
        <f>M355+P355</f>
        <v>0</v>
      </c>
      <c r="R355" s="41">
        <f>MAX(0,MIN(P355,Q355-$C355))</f>
        <v>0</v>
      </c>
      <c r="S355" s="41">
        <f>V354*(1+T$4/12)</f>
        <v>0</v>
      </c>
      <c r="T355" s="41">
        <f>MAX(0,S355-U$4)</f>
        <v>0</v>
      </c>
      <c r="U355" s="41">
        <f>Q355+T355</f>
        <v>0</v>
      </c>
      <c r="V355" s="41">
        <f>MAX(0,MIN(T355,U355-$C355))</f>
        <v>0</v>
      </c>
      <c r="W355" s="41">
        <f>Z354*(1+X$4/12)</f>
        <v>0</v>
      </c>
      <c r="X355" s="41">
        <f>MAX(0,W355-Y$4)</f>
        <v>0</v>
      </c>
      <c r="Y355" s="41">
        <f>U355+X355</f>
        <v>0</v>
      </c>
      <c r="Z355" s="41">
        <f>MAX(0,MIN(X355,Y355-$C355))</f>
        <v>0</v>
      </c>
      <c r="AA355" s="41">
        <f>AD354*(1+AB$4/12)</f>
        <v>0</v>
      </c>
      <c r="AB355" s="41">
        <f>MAX(0,AA355-AC$4)</f>
        <v>0</v>
      </c>
      <c r="AC355" s="41">
        <f>Y355+AB355</f>
        <v>0</v>
      </c>
      <c r="AD355" s="41">
        <f>MAX(0,MIN(AB355,AC355-$C355))</f>
        <v>0</v>
      </c>
      <c r="AE355" s="41">
        <f>AH354*(1+AF$4/12)</f>
        <v>0</v>
      </c>
      <c r="AF355" s="41">
        <f>MAX(0,AE355-AG$4)</f>
        <v>0</v>
      </c>
      <c r="AG355" s="41">
        <f>AC355+AF355</f>
        <v>0</v>
      </c>
      <c r="AH355" s="41">
        <f>MAX(0,MIN(AF355,AG355-$C355))</f>
        <v>0</v>
      </c>
      <c r="AI355" s="41">
        <f>AL354*(1+AJ$4/12)</f>
        <v>0</v>
      </c>
      <c r="AJ355" s="41">
        <f>MAX(0,AI355-AK$4)</f>
        <v>0</v>
      </c>
      <c r="AK355" s="41">
        <f>AG355+AJ355</f>
        <v>0</v>
      </c>
      <c r="AL355" s="41">
        <f>MAX(0,MIN(AJ355,AK355-$C355))</f>
        <v>0</v>
      </c>
      <c r="AM355" s="41">
        <f>AP354*(1+AN$4/12)</f>
        <v>0</v>
      </c>
      <c r="AN355" s="41">
        <f>MAX(0,AM355-AO$4)</f>
        <v>0</v>
      </c>
      <c r="AO355" s="41">
        <f>AK355+AN355</f>
        <v>0</v>
      </c>
      <c r="AP355" s="41">
        <f>MAX(0,MIN(AN355,AO355-$C355))</f>
        <v>0</v>
      </c>
      <c r="AQ355" s="41">
        <f>AT354*(1+AR$4/12)</f>
        <v>0</v>
      </c>
      <c r="AR355" s="41">
        <f>MAX(0,AQ355-AS$4)</f>
        <v>0</v>
      </c>
      <c r="AS355" s="41">
        <f>AO355+AR355</f>
        <v>0</v>
      </c>
      <c r="AT355" s="41">
        <f>MAX(0,MIN(AR355,AS355-$C355))</f>
        <v>0</v>
      </c>
    </row>
    <row r="356">
      <c r="A356" s="40" t="n">
        <v>350</v>
      </c>
      <c r="B356" s="40" t="str">
        <f>CHOOSE(MONTH(EDATE('4 Дългове'!$D$20,A356-1)),"януари","февруари","март","април","май","юни","юли","август","септември","октомври","ноември","декември")&amp;" "&amp;YEAR(EDATE('4 Дългове'!$D$20,A356-1))&amp;" г."</f>
        <v>декември 2055 г.</v>
      </c>
      <c r="C356" s="41">
        <f>$C$4-(G356+K356+O356+S356+W356+AA356+AE356+AI356+AM356+AQ356)+(H356+L356+P356+T356+X356+AB356+AF356+AJ356+AN356+AR356)</f>
        <v>470</v>
      </c>
      <c r="D356" s="41">
        <f>(G356+K356+O356+S356+W356+AA356+AE356+AI356+AM356+AQ356)-(J355+N355+R355+V355+Z355+AD355+AH355+AL355+AP355+AT355)</f>
        <v>0</v>
      </c>
      <c r="E356" s="41">
        <f>J356+N356+R356+V356+Z356+AD356+AH356+AL356+AP356+AT356</f>
        <v>0</v>
      </c>
      <c r="F356" s="40" t="str">
        <f>IF(AND(E356&lt;0.005,E355&gt;=0.005),A356,"")</f>
        <v/>
      </c>
      <c r="G356" s="41">
        <f>J355*(1+H$4/12)</f>
        <v>0</v>
      </c>
      <c r="H356" s="41">
        <f>MAX(0,G356-I$4)</f>
        <v>0</v>
      </c>
      <c r="I356" s="41">
        <f>H356</f>
        <v>0</v>
      </c>
      <c r="J356" s="41">
        <f>MAX(0,MIN(H356,I356-$C356))</f>
        <v>0</v>
      </c>
      <c r="K356" s="41">
        <f>N355*(1+L$4/12)</f>
        <v>0</v>
      </c>
      <c r="L356" s="41">
        <f>MAX(0,K356-M$4)</f>
        <v>0</v>
      </c>
      <c r="M356" s="41">
        <f>I356+L356</f>
        <v>0</v>
      </c>
      <c r="N356" s="41">
        <f>MAX(0,MIN(L356,M356-$C356))</f>
        <v>0</v>
      </c>
      <c r="O356" s="41">
        <f>R355*(1+P$4/12)</f>
        <v>0</v>
      </c>
      <c r="P356" s="41">
        <f>MAX(0,O356-Q$4)</f>
        <v>0</v>
      </c>
      <c r="Q356" s="41">
        <f>M356+P356</f>
        <v>0</v>
      </c>
      <c r="R356" s="41">
        <f>MAX(0,MIN(P356,Q356-$C356))</f>
        <v>0</v>
      </c>
      <c r="S356" s="41">
        <f>V355*(1+T$4/12)</f>
        <v>0</v>
      </c>
      <c r="T356" s="41">
        <f>MAX(0,S356-U$4)</f>
        <v>0</v>
      </c>
      <c r="U356" s="41">
        <f>Q356+T356</f>
        <v>0</v>
      </c>
      <c r="V356" s="41">
        <f>MAX(0,MIN(T356,U356-$C356))</f>
        <v>0</v>
      </c>
      <c r="W356" s="41">
        <f>Z355*(1+X$4/12)</f>
        <v>0</v>
      </c>
      <c r="X356" s="41">
        <f>MAX(0,W356-Y$4)</f>
        <v>0</v>
      </c>
      <c r="Y356" s="41">
        <f>U356+X356</f>
        <v>0</v>
      </c>
      <c r="Z356" s="41">
        <f>MAX(0,MIN(X356,Y356-$C356))</f>
        <v>0</v>
      </c>
      <c r="AA356" s="41">
        <f>AD355*(1+AB$4/12)</f>
        <v>0</v>
      </c>
      <c r="AB356" s="41">
        <f>MAX(0,AA356-AC$4)</f>
        <v>0</v>
      </c>
      <c r="AC356" s="41">
        <f>Y356+AB356</f>
        <v>0</v>
      </c>
      <c r="AD356" s="41">
        <f>MAX(0,MIN(AB356,AC356-$C356))</f>
        <v>0</v>
      </c>
      <c r="AE356" s="41">
        <f>AH355*(1+AF$4/12)</f>
        <v>0</v>
      </c>
      <c r="AF356" s="41">
        <f>MAX(0,AE356-AG$4)</f>
        <v>0</v>
      </c>
      <c r="AG356" s="41">
        <f>AC356+AF356</f>
        <v>0</v>
      </c>
      <c r="AH356" s="41">
        <f>MAX(0,MIN(AF356,AG356-$C356))</f>
        <v>0</v>
      </c>
      <c r="AI356" s="41">
        <f>AL355*(1+AJ$4/12)</f>
        <v>0</v>
      </c>
      <c r="AJ356" s="41">
        <f>MAX(0,AI356-AK$4)</f>
        <v>0</v>
      </c>
      <c r="AK356" s="41">
        <f>AG356+AJ356</f>
        <v>0</v>
      </c>
      <c r="AL356" s="41">
        <f>MAX(0,MIN(AJ356,AK356-$C356))</f>
        <v>0</v>
      </c>
      <c r="AM356" s="41">
        <f>AP355*(1+AN$4/12)</f>
        <v>0</v>
      </c>
      <c r="AN356" s="41">
        <f>MAX(0,AM356-AO$4)</f>
        <v>0</v>
      </c>
      <c r="AO356" s="41">
        <f>AK356+AN356</f>
        <v>0</v>
      </c>
      <c r="AP356" s="41">
        <f>MAX(0,MIN(AN356,AO356-$C356))</f>
        <v>0</v>
      </c>
      <c r="AQ356" s="41">
        <f>AT355*(1+AR$4/12)</f>
        <v>0</v>
      </c>
      <c r="AR356" s="41">
        <f>MAX(0,AQ356-AS$4)</f>
        <v>0</v>
      </c>
      <c r="AS356" s="41">
        <f>AO356+AR356</f>
        <v>0</v>
      </c>
      <c r="AT356" s="41">
        <f>MAX(0,MIN(AR356,AS356-$C356))</f>
        <v>0</v>
      </c>
    </row>
    <row r="357">
      <c r="A357" s="40" t="n">
        <v>351</v>
      </c>
      <c r="B357" s="40" t="str">
        <f>CHOOSE(MONTH(EDATE('4 Дългове'!$D$20,A357-1)),"януари","февруари","март","април","май","юни","юли","август","септември","октомври","ноември","декември")&amp;" "&amp;YEAR(EDATE('4 Дългове'!$D$20,A357-1))&amp;" г."</f>
        <v>януари 2056 г.</v>
      </c>
      <c r="C357" s="41">
        <f>$C$4-(G357+K357+O357+S357+W357+AA357+AE357+AI357+AM357+AQ357)+(H357+L357+P357+T357+X357+AB357+AF357+AJ357+AN357+AR357)</f>
        <v>470</v>
      </c>
      <c r="D357" s="41">
        <f>(G357+K357+O357+S357+W357+AA357+AE357+AI357+AM357+AQ357)-(J356+N356+R356+V356+Z356+AD356+AH356+AL356+AP356+AT356)</f>
        <v>0</v>
      </c>
      <c r="E357" s="41">
        <f>J357+N357+R357+V357+Z357+AD357+AH357+AL357+AP357+AT357</f>
        <v>0</v>
      </c>
      <c r="F357" s="40" t="str">
        <f>IF(AND(E357&lt;0.005,E356&gt;=0.005),A357,"")</f>
        <v/>
      </c>
      <c r="G357" s="41">
        <f>J356*(1+H$4/12)</f>
        <v>0</v>
      </c>
      <c r="H357" s="41">
        <f>MAX(0,G357-I$4)</f>
        <v>0</v>
      </c>
      <c r="I357" s="41">
        <f>H357</f>
        <v>0</v>
      </c>
      <c r="J357" s="41">
        <f>MAX(0,MIN(H357,I357-$C357))</f>
        <v>0</v>
      </c>
      <c r="K357" s="41">
        <f>N356*(1+L$4/12)</f>
        <v>0</v>
      </c>
      <c r="L357" s="41">
        <f>MAX(0,K357-M$4)</f>
        <v>0</v>
      </c>
      <c r="M357" s="41">
        <f>I357+L357</f>
        <v>0</v>
      </c>
      <c r="N357" s="41">
        <f>MAX(0,MIN(L357,M357-$C357))</f>
        <v>0</v>
      </c>
      <c r="O357" s="41">
        <f>R356*(1+P$4/12)</f>
        <v>0</v>
      </c>
      <c r="P357" s="41">
        <f>MAX(0,O357-Q$4)</f>
        <v>0</v>
      </c>
      <c r="Q357" s="41">
        <f>M357+P357</f>
        <v>0</v>
      </c>
      <c r="R357" s="41">
        <f>MAX(0,MIN(P357,Q357-$C357))</f>
        <v>0</v>
      </c>
      <c r="S357" s="41">
        <f>V356*(1+T$4/12)</f>
        <v>0</v>
      </c>
      <c r="T357" s="41">
        <f>MAX(0,S357-U$4)</f>
        <v>0</v>
      </c>
      <c r="U357" s="41">
        <f>Q357+T357</f>
        <v>0</v>
      </c>
      <c r="V357" s="41">
        <f>MAX(0,MIN(T357,U357-$C357))</f>
        <v>0</v>
      </c>
      <c r="W357" s="41">
        <f>Z356*(1+X$4/12)</f>
        <v>0</v>
      </c>
      <c r="X357" s="41">
        <f>MAX(0,W357-Y$4)</f>
        <v>0</v>
      </c>
      <c r="Y357" s="41">
        <f>U357+X357</f>
        <v>0</v>
      </c>
      <c r="Z357" s="41">
        <f>MAX(0,MIN(X357,Y357-$C357))</f>
        <v>0</v>
      </c>
      <c r="AA357" s="41">
        <f>AD356*(1+AB$4/12)</f>
        <v>0</v>
      </c>
      <c r="AB357" s="41">
        <f>MAX(0,AA357-AC$4)</f>
        <v>0</v>
      </c>
      <c r="AC357" s="41">
        <f>Y357+AB357</f>
        <v>0</v>
      </c>
      <c r="AD357" s="41">
        <f>MAX(0,MIN(AB357,AC357-$C357))</f>
        <v>0</v>
      </c>
      <c r="AE357" s="41">
        <f>AH356*(1+AF$4/12)</f>
        <v>0</v>
      </c>
      <c r="AF357" s="41">
        <f>MAX(0,AE357-AG$4)</f>
        <v>0</v>
      </c>
      <c r="AG357" s="41">
        <f>AC357+AF357</f>
        <v>0</v>
      </c>
      <c r="AH357" s="41">
        <f>MAX(0,MIN(AF357,AG357-$C357))</f>
        <v>0</v>
      </c>
      <c r="AI357" s="41">
        <f>AL356*(1+AJ$4/12)</f>
        <v>0</v>
      </c>
      <c r="AJ357" s="41">
        <f>MAX(0,AI357-AK$4)</f>
        <v>0</v>
      </c>
      <c r="AK357" s="41">
        <f>AG357+AJ357</f>
        <v>0</v>
      </c>
      <c r="AL357" s="41">
        <f>MAX(0,MIN(AJ357,AK357-$C357))</f>
        <v>0</v>
      </c>
      <c r="AM357" s="41">
        <f>AP356*(1+AN$4/12)</f>
        <v>0</v>
      </c>
      <c r="AN357" s="41">
        <f>MAX(0,AM357-AO$4)</f>
        <v>0</v>
      </c>
      <c r="AO357" s="41">
        <f>AK357+AN357</f>
        <v>0</v>
      </c>
      <c r="AP357" s="41">
        <f>MAX(0,MIN(AN357,AO357-$C357))</f>
        <v>0</v>
      </c>
      <c r="AQ357" s="41">
        <f>AT356*(1+AR$4/12)</f>
        <v>0</v>
      </c>
      <c r="AR357" s="41">
        <f>MAX(0,AQ357-AS$4)</f>
        <v>0</v>
      </c>
      <c r="AS357" s="41">
        <f>AO357+AR357</f>
        <v>0</v>
      </c>
      <c r="AT357" s="41">
        <f>MAX(0,MIN(AR357,AS357-$C357))</f>
        <v>0</v>
      </c>
    </row>
    <row r="358">
      <c r="A358" s="40" t="n">
        <v>352</v>
      </c>
      <c r="B358" s="40" t="str">
        <f>CHOOSE(MONTH(EDATE('4 Дългове'!$D$20,A358-1)),"януари","февруари","март","април","май","юни","юли","август","септември","октомври","ноември","декември")&amp;" "&amp;YEAR(EDATE('4 Дългове'!$D$20,A358-1))&amp;" г."</f>
        <v>февруари 2056 г.</v>
      </c>
      <c r="C358" s="41">
        <f>$C$4-(G358+K358+O358+S358+W358+AA358+AE358+AI358+AM358+AQ358)+(H358+L358+P358+T358+X358+AB358+AF358+AJ358+AN358+AR358)</f>
        <v>470</v>
      </c>
      <c r="D358" s="41">
        <f>(G358+K358+O358+S358+W358+AA358+AE358+AI358+AM358+AQ358)-(J357+N357+R357+V357+Z357+AD357+AH357+AL357+AP357+AT357)</f>
        <v>0</v>
      </c>
      <c r="E358" s="41">
        <f>J358+N358+R358+V358+Z358+AD358+AH358+AL358+AP358+AT358</f>
        <v>0</v>
      </c>
      <c r="F358" s="40" t="str">
        <f>IF(AND(E358&lt;0.005,E357&gt;=0.005),A358,"")</f>
        <v/>
      </c>
      <c r="G358" s="41">
        <f>J357*(1+H$4/12)</f>
        <v>0</v>
      </c>
      <c r="H358" s="41">
        <f>MAX(0,G358-I$4)</f>
        <v>0</v>
      </c>
      <c r="I358" s="41">
        <f>H358</f>
        <v>0</v>
      </c>
      <c r="J358" s="41">
        <f>MAX(0,MIN(H358,I358-$C358))</f>
        <v>0</v>
      </c>
      <c r="K358" s="41">
        <f>N357*(1+L$4/12)</f>
        <v>0</v>
      </c>
      <c r="L358" s="41">
        <f>MAX(0,K358-M$4)</f>
        <v>0</v>
      </c>
      <c r="M358" s="41">
        <f>I358+L358</f>
        <v>0</v>
      </c>
      <c r="N358" s="41">
        <f>MAX(0,MIN(L358,M358-$C358))</f>
        <v>0</v>
      </c>
      <c r="O358" s="41">
        <f>R357*(1+P$4/12)</f>
        <v>0</v>
      </c>
      <c r="P358" s="41">
        <f>MAX(0,O358-Q$4)</f>
        <v>0</v>
      </c>
      <c r="Q358" s="41">
        <f>M358+P358</f>
        <v>0</v>
      </c>
      <c r="R358" s="41">
        <f>MAX(0,MIN(P358,Q358-$C358))</f>
        <v>0</v>
      </c>
      <c r="S358" s="41">
        <f>V357*(1+T$4/12)</f>
        <v>0</v>
      </c>
      <c r="T358" s="41">
        <f>MAX(0,S358-U$4)</f>
        <v>0</v>
      </c>
      <c r="U358" s="41">
        <f>Q358+T358</f>
        <v>0</v>
      </c>
      <c r="V358" s="41">
        <f>MAX(0,MIN(T358,U358-$C358))</f>
        <v>0</v>
      </c>
      <c r="W358" s="41">
        <f>Z357*(1+X$4/12)</f>
        <v>0</v>
      </c>
      <c r="X358" s="41">
        <f>MAX(0,W358-Y$4)</f>
        <v>0</v>
      </c>
      <c r="Y358" s="41">
        <f>U358+X358</f>
        <v>0</v>
      </c>
      <c r="Z358" s="41">
        <f>MAX(0,MIN(X358,Y358-$C358))</f>
        <v>0</v>
      </c>
      <c r="AA358" s="41">
        <f>AD357*(1+AB$4/12)</f>
        <v>0</v>
      </c>
      <c r="AB358" s="41">
        <f>MAX(0,AA358-AC$4)</f>
        <v>0</v>
      </c>
      <c r="AC358" s="41">
        <f>Y358+AB358</f>
        <v>0</v>
      </c>
      <c r="AD358" s="41">
        <f>MAX(0,MIN(AB358,AC358-$C358))</f>
        <v>0</v>
      </c>
      <c r="AE358" s="41">
        <f>AH357*(1+AF$4/12)</f>
        <v>0</v>
      </c>
      <c r="AF358" s="41">
        <f>MAX(0,AE358-AG$4)</f>
        <v>0</v>
      </c>
      <c r="AG358" s="41">
        <f>AC358+AF358</f>
        <v>0</v>
      </c>
      <c r="AH358" s="41">
        <f>MAX(0,MIN(AF358,AG358-$C358))</f>
        <v>0</v>
      </c>
      <c r="AI358" s="41">
        <f>AL357*(1+AJ$4/12)</f>
        <v>0</v>
      </c>
      <c r="AJ358" s="41">
        <f>MAX(0,AI358-AK$4)</f>
        <v>0</v>
      </c>
      <c r="AK358" s="41">
        <f>AG358+AJ358</f>
        <v>0</v>
      </c>
      <c r="AL358" s="41">
        <f>MAX(0,MIN(AJ358,AK358-$C358))</f>
        <v>0</v>
      </c>
      <c r="AM358" s="41">
        <f>AP357*(1+AN$4/12)</f>
        <v>0</v>
      </c>
      <c r="AN358" s="41">
        <f>MAX(0,AM358-AO$4)</f>
        <v>0</v>
      </c>
      <c r="AO358" s="41">
        <f>AK358+AN358</f>
        <v>0</v>
      </c>
      <c r="AP358" s="41">
        <f>MAX(0,MIN(AN358,AO358-$C358))</f>
        <v>0</v>
      </c>
      <c r="AQ358" s="41">
        <f>AT357*(1+AR$4/12)</f>
        <v>0</v>
      </c>
      <c r="AR358" s="41">
        <f>MAX(0,AQ358-AS$4)</f>
        <v>0</v>
      </c>
      <c r="AS358" s="41">
        <f>AO358+AR358</f>
        <v>0</v>
      </c>
      <c r="AT358" s="41">
        <f>MAX(0,MIN(AR358,AS358-$C358))</f>
        <v>0</v>
      </c>
    </row>
    <row r="359">
      <c r="A359" s="40" t="n">
        <v>353</v>
      </c>
      <c r="B359" s="40" t="str">
        <f>CHOOSE(MONTH(EDATE('4 Дългове'!$D$20,A359-1)),"януари","февруари","март","април","май","юни","юли","август","септември","октомври","ноември","декември")&amp;" "&amp;YEAR(EDATE('4 Дългове'!$D$20,A359-1))&amp;" г."</f>
        <v>март 2056 г.</v>
      </c>
      <c r="C359" s="41">
        <f>$C$4-(G359+K359+O359+S359+W359+AA359+AE359+AI359+AM359+AQ359)+(H359+L359+P359+T359+X359+AB359+AF359+AJ359+AN359+AR359)</f>
        <v>470</v>
      </c>
      <c r="D359" s="41">
        <f>(G359+K359+O359+S359+W359+AA359+AE359+AI359+AM359+AQ359)-(J358+N358+R358+V358+Z358+AD358+AH358+AL358+AP358+AT358)</f>
        <v>0</v>
      </c>
      <c r="E359" s="41">
        <f>J359+N359+R359+V359+Z359+AD359+AH359+AL359+AP359+AT359</f>
        <v>0</v>
      </c>
      <c r="F359" s="40" t="str">
        <f>IF(AND(E359&lt;0.005,E358&gt;=0.005),A359,"")</f>
        <v/>
      </c>
      <c r="G359" s="41">
        <f>J358*(1+H$4/12)</f>
        <v>0</v>
      </c>
      <c r="H359" s="41">
        <f>MAX(0,G359-I$4)</f>
        <v>0</v>
      </c>
      <c r="I359" s="41">
        <f>H359</f>
        <v>0</v>
      </c>
      <c r="J359" s="41">
        <f>MAX(0,MIN(H359,I359-$C359))</f>
        <v>0</v>
      </c>
      <c r="K359" s="41">
        <f>N358*(1+L$4/12)</f>
        <v>0</v>
      </c>
      <c r="L359" s="41">
        <f>MAX(0,K359-M$4)</f>
        <v>0</v>
      </c>
      <c r="M359" s="41">
        <f>I359+L359</f>
        <v>0</v>
      </c>
      <c r="N359" s="41">
        <f>MAX(0,MIN(L359,M359-$C359))</f>
        <v>0</v>
      </c>
      <c r="O359" s="41">
        <f>R358*(1+P$4/12)</f>
        <v>0</v>
      </c>
      <c r="P359" s="41">
        <f>MAX(0,O359-Q$4)</f>
        <v>0</v>
      </c>
      <c r="Q359" s="41">
        <f>M359+P359</f>
        <v>0</v>
      </c>
      <c r="R359" s="41">
        <f>MAX(0,MIN(P359,Q359-$C359))</f>
        <v>0</v>
      </c>
      <c r="S359" s="41">
        <f>V358*(1+T$4/12)</f>
        <v>0</v>
      </c>
      <c r="T359" s="41">
        <f>MAX(0,S359-U$4)</f>
        <v>0</v>
      </c>
      <c r="U359" s="41">
        <f>Q359+T359</f>
        <v>0</v>
      </c>
      <c r="V359" s="41">
        <f>MAX(0,MIN(T359,U359-$C359))</f>
        <v>0</v>
      </c>
      <c r="W359" s="41">
        <f>Z358*(1+X$4/12)</f>
        <v>0</v>
      </c>
      <c r="X359" s="41">
        <f>MAX(0,W359-Y$4)</f>
        <v>0</v>
      </c>
      <c r="Y359" s="41">
        <f>U359+X359</f>
        <v>0</v>
      </c>
      <c r="Z359" s="41">
        <f>MAX(0,MIN(X359,Y359-$C359))</f>
        <v>0</v>
      </c>
      <c r="AA359" s="41">
        <f>AD358*(1+AB$4/12)</f>
        <v>0</v>
      </c>
      <c r="AB359" s="41">
        <f>MAX(0,AA359-AC$4)</f>
        <v>0</v>
      </c>
      <c r="AC359" s="41">
        <f>Y359+AB359</f>
        <v>0</v>
      </c>
      <c r="AD359" s="41">
        <f>MAX(0,MIN(AB359,AC359-$C359))</f>
        <v>0</v>
      </c>
      <c r="AE359" s="41">
        <f>AH358*(1+AF$4/12)</f>
        <v>0</v>
      </c>
      <c r="AF359" s="41">
        <f>MAX(0,AE359-AG$4)</f>
        <v>0</v>
      </c>
      <c r="AG359" s="41">
        <f>AC359+AF359</f>
        <v>0</v>
      </c>
      <c r="AH359" s="41">
        <f>MAX(0,MIN(AF359,AG359-$C359))</f>
        <v>0</v>
      </c>
      <c r="AI359" s="41">
        <f>AL358*(1+AJ$4/12)</f>
        <v>0</v>
      </c>
      <c r="AJ359" s="41">
        <f>MAX(0,AI359-AK$4)</f>
        <v>0</v>
      </c>
      <c r="AK359" s="41">
        <f>AG359+AJ359</f>
        <v>0</v>
      </c>
      <c r="AL359" s="41">
        <f>MAX(0,MIN(AJ359,AK359-$C359))</f>
        <v>0</v>
      </c>
      <c r="AM359" s="41">
        <f>AP358*(1+AN$4/12)</f>
        <v>0</v>
      </c>
      <c r="AN359" s="41">
        <f>MAX(0,AM359-AO$4)</f>
        <v>0</v>
      </c>
      <c r="AO359" s="41">
        <f>AK359+AN359</f>
        <v>0</v>
      </c>
      <c r="AP359" s="41">
        <f>MAX(0,MIN(AN359,AO359-$C359))</f>
        <v>0</v>
      </c>
      <c r="AQ359" s="41">
        <f>AT358*(1+AR$4/12)</f>
        <v>0</v>
      </c>
      <c r="AR359" s="41">
        <f>MAX(0,AQ359-AS$4)</f>
        <v>0</v>
      </c>
      <c r="AS359" s="41">
        <f>AO359+AR359</f>
        <v>0</v>
      </c>
      <c r="AT359" s="41">
        <f>MAX(0,MIN(AR359,AS359-$C359))</f>
        <v>0</v>
      </c>
    </row>
    <row r="360">
      <c r="A360" s="40" t="n">
        <v>354</v>
      </c>
      <c r="B360" s="40" t="str">
        <f>CHOOSE(MONTH(EDATE('4 Дългове'!$D$20,A360-1)),"януари","февруари","март","април","май","юни","юли","август","септември","октомври","ноември","декември")&amp;" "&amp;YEAR(EDATE('4 Дългове'!$D$20,A360-1))&amp;" г."</f>
        <v>април 2056 г.</v>
      </c>
      <c r="C360" s="41">
        <f>$C$4-(G360+K360+O360+S360+W360+AA360+AE360+AI360+AM360+AQ360)+(H360+L360+P360+T360+X360+AB360+AF360+AJ360+AN360+AR360)</f>
        <v>470</v>
      </c>
      <c r="D360" s="41">
        <f>(G360+K360+O360+S360+W360+AA360+AE360+AI360+AM360+AQ360)-(J359+N359+R359+V359+Z359+AD359+AH359+AL359+AP359+AT359)</f>
        <v>0</v>
      </c>
      <c r="E360" s="41">
        <f>J360+N360+R360+V360+Z360+AD360+AH360+AL360+AP360+AT360</f>
        <v>0</v>
      </c>
      <c r="F360" s="40" t="str">
        <f>IF(AND(E360&lt;0.005,E359&gt;=0.005),A360,"")</f>
        <v/>
      </c>
      <c r="G360" s="41">
        <f>J359*(1+H$4/12)</f>
        <v>0</v>
      </c>
      <c r="H360" s="41">
        <f>MAX(0,G360-I$4)</f>
        <v>0</v>
      </c>
      <c r="I360" s="41">
        <f>H360</f>
        <v>0</v>
      </c>
      <c r="J360" s="41">
        <f>MAX(0,MIN(H360,I360-$C360))</f>
        <v>0</v>
      </c>
      <c r="K360" s="41">
        <f>N359*(1+L$4/12)</f>
        <v>0</v>
      </c>
      <c r="L360" s="41">
        <f>MAX(0,K360-M$4)</f>
        <v>0</v>
      </c>
      <c r="M360" s="41">
        <f>I360+L360</f>
        <v>0</v>
      </c>
      <c r="N360" s="41">
        <f>MAX(0,MIN(L360,M360-$C360))</f>
        <v>0</v>
      </c>
      <c r="O360" s="41">
        <f>R359*(1+P$4/12)</f>
        <v>0</v>
      </c>
      <c r="P360" s="41">
        <f>MAX(0,O360-Q$4)</f>
        <v>0</v>
      </c>
      <c r="Q360" s="41">
        <f>M360+P360</f>
        <v>0</v>
      </c>
      <c r="R360" s="41">
        <f>MAX(0,MIN(P360,Q360-$C360))</f>
        <v>0</v>
      </c>
      <c r="S360" s="41">
        <f>V359*(1+T$4/12)</f>
        <v>0</v>
      </c>
      <c r="T360" s="41">
        <f>MAX(0,S360-U$4)</f>
        <v>0</v>
      </c>
      <c r="U360" s="41">
        <f>Q360+T360</f>
        <v>0</v>
      </c>
      <c r="V360" s="41">
        <f>MAX(0,MIN(T360,U360-$C360))</f>
        <v>0</v>
      </c>
      <c r="W360" s="41">
        <f>Z359*(1+X$4/12)</f>
        <v>0</v>
      </c>
      <c r="X360" s="41">
        <f>MAX(0,W360-Y$4)</f>
        <v>0</v>
      </c>
      <c r="Y360" s="41">
        <f>U360+X360</f>
        <v>0</v>
      </c>
      <c r="Z360" s="41">
        <f>MAX(0,MIN(X360,Y360-$C360))</f>
        <v>0</v>
      </c>
      <c r="AA360" s="41">
        <f>AD359*(1+AB$4/12)</f>
        <v>0</v>
      </c>
      <c r="AB360" s="41">
        <f>MAX(0,AA360-AC$4)</f>
        <v>0</v>
      </c>
      <c r="AC360" s="41">
        <f>Y360+AB360</f>
        <v>0</v>
      </c>
      <c r="AD360" s="41">
        <f>MAX(0,MIN(AB360,AC360-$C360))</f>
        <v>0</v>
      </c>
      <c r="AE360" s="41">
        <f>AH359*(1+AF$4/12)</f>
        <v>0</v>
      </c>
      <c r="AF360" s="41">
        <f>MAX(0,AE360-AG$4)</f>
        <v>0</v>
      </c>
      <c r="AG360" s="41">
        <f>AC360+AF360</f>
        <v>0</v>
      </c>
      <c r="AH360" s="41">
        <f>MAX(0,MIN(AF360,AG360-$C360))</f>
        <v>0</v>
      </c>
      <c r="AI360" s="41">
        <f>AL359*(1+AJ$4/12)</f>
        <v>0</v>
      </c>
      <c r="AJ360" s="41">
        <f>MAX(0,AI360-AK$4)</f>
        <v>0</v>
      </c>
      <c r="AK360" s="41">
        <f>AG360+AJ360</f>
        <v>0</v>
      </c>
      <c r="AL360" s="41">
        <f>MAX(0,MIN(AJ360,AK360-$C360))</f>
        <v>0</v>
      </c>
      <c r="AM360" s="41">
        <f>AP359*(1+AN$4/12)</f>
        <v>0</v>
      </c>
      <c r="AN360" s="41">
        <f>MAX(0,AM360-AO$4)</f>
        <v>0</v>
      </c>
      <c r="AO360" s="41">
        <f>AK360+AN360</f>
        <v>0</v>
      </c>
      <c r="AP360" s="41">
        <f>MAX(0,MIN(AN360,AO360-$C360))</f>
        <v>0</v>
      </c>
      <c r="AQ360" s="41">
        <f>AT359*(1+AR$4/12)</f>
        <v>0</v>
      </c>
      <c r="AR360" s="41">
        <f>MAX(0,AQ360-AS$4)</f>
        <v>0</v>
      </c>
      <c r="AS360" s="41">
        <f>AO360+AR360</f>
        <v>0</v>
      </c>
      <c r="AT360" s="41">
        <f>MAX(0,MIN(AR360,AS360-$C360))</f>
        <v>0</v>
      </c>
    </row>
    <row r="361">
      <c r="A361" s="40" t="n">
        <v>355</v>
      </c>
      <c r="B361" s="40" t="str">
        <f>CHOOSE(MONTH(EDATE('4 Дългове'!$D$20,A361-1)),"януари","февруари","март","април","май","юни","юли","август","септември","октомври","ноември","декември")&amp;" "&amp;YEAR(EDATE('4 Дългове'!$D$20,A361-1))&amp;" г."</f>
        <v>май 2056 г.</v>
      </c>
      <c r="C361" s="41">
        <f>$C$4-(G361+K361+O361+S361+W361+AA361+AE361+AI361+AM361+AQ361)+(H361+L361+P361+T361+X361+AB361+AF361+AJ361+AN361+AR361)</f>
        <v>470</v>
      </c>
      <c r="D361" s="41">
        <f>(G361+K361+O361+S361+W361+AA361+AE361+AI361+AM361+AQ361)-(J360+N360+R360+V360+Z360+AD360+AH360+AL360+AP360+AT360)</f>
        <v>0</v>
      </c>
      <c r="E361" s="41">
        <f>J361+N361+R361+V361+Z361+AD361+AH361+AL361+AP361+AT361</f>
        <v>0</v>
      </c>
      <c r="F361" s="40" t="str">
        <f>IF(AND(E361&lt;0.005,E360&gt;=0.005),A361,"")</f>
        <v/>
      </c>
      <c r="G361" s="41">
        <f>J360*(1+H$4/12)</f>
        <v>0</v>
      </c>
      <c r="H361" s="41">
        <f>MAX(0,G361-I$4)</f>
        <v>0</v>
      </c>
      <c r="I361" s="41">
        <f>H361</f>
        <v>0</v>
      </c>
      <c r="J361" s="41">
        <f>MAX(0,MIN(H361,I361-$C361))</f>
        <v>0</v>
      </c>
      <c r="K361" s="41">
        <f>N360*(1+L$4/12)</f>
        <v>0</v>
      </c>
      <c r="L361" s="41">
        <f>MAX(0,K361-M$4)</f>
        <v>0</v>
      </c>
      <c r="M361" s="41">
        <f>I361+L361</f>
        <v>0</v>
      </c>
      <c r="N361" s="41">
        <f>MAX(0,MIN(L361,M361-$C361))</f>
        <v>0</v>
      </c>
      <c r="O361" s="41">
        <f>R360*(1+P$4/12)</f>
        <v>0</v>
      </c>
      <c r="P361" s="41">
        <f>MAX(0,O361-Q$4)</f>
        <v>0</v>
      </c>
      <c r="Q361" s="41">
        <f>M361+P361</f>
        <v>0</v>
      </c>
      <c r="R361" s="41">
        <f>MAX(0,MIN(P361,Q361-$C361))</f>
        <v>0</v>
      </c>
      <c r="S361" s="41">
        <f>V360*(1+T$4/12)</f>
        <v>0</v>
      </c>
      <c r="T361" s="41">
        <f>MAX(0,S361-U$4)</f>
        <v>0</v>
      </c>
      <c r="U361" s="41">
        <f>Q361+T361</f>
        <v>0</v>
      </c>
      <c r="V361" s="41">
        <f>MAX(0,MIN(T361,U361-$C361))</f>
        <v>0</v>
      </c>
      <c r="W361" s="41">
        <f>Z360*(1+X$4/12)</f>
        <v>0</v>
      </c>
      <c r="X361" s="41">
        <f>MAX(0,W361-Y$4)</f>
        <v>0</v>
      </c>
      <c r="Y361" s="41">
        <f>U361+X361</f>
        <v>0</v>
      </c>
      <c r="Z361" s="41">
        <f>MAX(0,MIN(X361,Y361-$C361))</f>
        <v>0</v>
      </c>
      <c r="AA361" s="41">
        <f>AD360*(1+AB$4/12)</f>
        <v>0</v>
      </c>
      <c r="AB361" s="41">
        <f>MAX(0,AA361-AC$4)</f>
        <v>0</v>
      </c>
      <c r="AC361" s="41">
        <f>Y361+AB361</f>
        <v>0</v>
      </c>
      <c r="AD361" s="41">
        <f>MAX(0,MIN(AB361,AC361-$C361))</f>
        <v>0</v>
      </c>
      <c r="AE361" s="41">
        <f>AH360*(1+AF$4/12)</f>
        <v>0</v>
      </c>
      <c r="AF361" s="41">
        <f>MAX(0,AE361-AG$4)</f>
        <v>0</v>
      </c>
      <c r="AG361" s="41">
        <f>AC361+AF361</f>
        <v>0</v>
      </c>
      <c r="AH361" s="41">
        <f>MAX(0,MIN(AF361,AG361-$C361))</f>
        <v>0</v>
      </c>
      <c r="AI361" s="41">
        <f>AL360*(1+AJ$4/12)</f>
        <v>0</v>
      </c>
      <c r="AJ361" s="41">
        <f>MAX(0,AI361-AK$4)</f>
        <v>0</v>
      </c>
      <c r="AK361" s="41">
        <f>AG361+AJ361</f>
        <v>0</v>
      </c>
      <c r="AL361" s="41">
        <f>MAX(0,MIN(AJ361,AK361-$C361))</f>
        <v>0</v>
      </c>
      <c r="AM361" s="41">
        <f>AP360*(1+AN$4/12)</f>
        <v>0</v>
      </c>
      <c r="AN361" s="41">
        <f>MAX(0,AM361-AO$4)</f>
        <v>0</v>
      </c>
      <c r="AO361" s="41">
        <f>AK361+AN361</f>
        <v>0</v>
      </c>
      <c r="AP361" s="41">
        <f>MAX(0,MIN(AN361,AO361-$C361))</f>
        <v>0</v>
      </c>
      <c r="AQ361" s="41">
        <f>AT360*(1+AR$4/12)</f>
        <v>0</v>
      </c>
      <c r="AR361" s="41">
        <f>MAX(0,AQ361-AS$4)</f>
        <v>0</v>
      </c>
      <c r="AS361" s="41">
        <f>AO361+AR361</f>
        <v>0</v>
      </c>
      <c r="AT361" s="41">
        <f>MAX(0,MIN(AR361,AS361-$C361))</f>
        <v>0</v>
      </c>
    </row>
    <row r="362">
      <c r="A362" s="40" t="n">
        <v>356</v>
      </c>
      <c r="B362" s="40" t="str">
        <f>CHOOSE(MONTH(EDATE('4 Дългове'!$D$20,A362-1)),"януари","февруари","март","април","май","юни","юли","август","септември","октомври","ноември","декември")&amp;" "&amp;YEAR(EDATE('4 Дългове'!$D$20,A362-1))&amp;" г."</f>
        <v>юни 2056 г.</v>
      </c>
      <c r="C362" s="41">
        <f>$C$4-(G362+K362+O362+S362+W362+AA362+AE362+AI362+AM362+AQ362)+(H362+L362+P362+T362+X362+AB362+AF362+AJ362+AN362+AR362)</f>
        <v>470</v>
      </c>
      <c r="D362" s="41">
        <f>(G362+K362+O362+S362+W362+AA362+AE362+AI362+AM362+AQ362)-(J361+N361+R361+V361+Z361+AD361+AH361+AL361+AP361+AT361)</f>
        <v>0</v>
      </c>
      <c r="E362" s="41">
        <f>J362+N362+R362+V362+Z362+AD362+AH362+AL362+AP362+AT362</f>
        <v>0</v>
      </c>
      <c r="F362" s="40" t="str">
        <f>IF(AND(E362&lt;0.005,E361&gt;=0.005),A362,"")</f>
        <v/>
      </c>
      <c r="G362" s="41">
        <f>J361*(1+H$4/12)</f>
        <v>0</v>
      </c>
      <c r="H362" s="41">
        <f>MAX(0,G362-I$4)</f>
        <v>0</v>
      </c>
      <c r="I362" s="41">
        <f>H362</f>
        <v>0</v>
      </c>
      <c r="J362" s="41">
        <f>MAX(0,MIN(H362,I362-$C362))</f>
        <v>0</v>
      </c>
      <c r="K362" s="41">
        <f>N361*(1+L$4/12)</f>
        <v>0</v>
      </c>
      <c r="L362" s="41">
        <f>MAX(0,K362-M$4)</f>
        <v>0</v>
      </c>
      <c r="M362" s="41">
        <f>I362+L362</f>
        <v>0</v>
      </c>
      <c r="N362" s="41">
        <f>MAX(0,MIN(L362,M362-$C362))</f>
        <v>0</v>
      </c>
      <c r="O362" s="41">
        <f>R361*(1+P$4/12)</f>
        <v>0</v>
      </c>
      <c r="P362" s="41">
        <f>MAX(0,O362-Q$4)</f>
        <v>0</v>
      </c>
      <c r="Q362" s="41">
        <f>M362+P362</f>
        <v>0</v>
      </c>
      <c r="R362" s="41">
        <f>MAX(0,MIN(P362,Q362-$C362))</f>
        <v>0</v>
      </c>
      <c r="S362" s="41">
        <f>V361*(1+T$4/12)</f>
        <v>0</v>
      </c>
      <c r="T362" s="41">
        <f>MAX(0,S362-U$4)</f>
        <v>0</v>
      </c>
      <c r="U362" s="41">
        <f>Q362+T362</f>
        <v>0</v>
      </c>
      <c r="V362" s="41">
        <f>MAX(0,MIN(T362,U362-$C362))</f>
        <v>0</v>
      </c>
      <c r="W362" s="41">
        <f>Z361*(1+X$4/12)</f>
        <v>0</v>
      </c>
      <c r="X362" s="41">
        <f>MAX(0,W362-Y$4)</f>
        <v>0</v>
      </c>
      <c r="Y362" s="41">
        <f>U362+X362</f>
        <v>0</v>
      </c>
      <c r="Z362" s="41">
        <f>MAX(0,MIN(X362,Y362-$C362))</f>
        <v>0</v>
      </c>
      <c r="AA362" s="41">
        <f>AD361*(1+AB$4/12)</f>
        <v>0</v>
      </c>
      <c r="AB362" s="41">
        <f>MAX(0,AA362-AC$4)</f>
        <v>0</v>
      </c>
      <c r="AC362" s="41">
        <f>Y362+AB362</f>
        <v>0</v>
      </c>
      <c r="AD362" s="41">
        <f>MAX(0,MIN(AB362,AC362-$C362))</f>
        <v>0</v>
      </c>
      <c r="AE362" s="41">
        <f>AH361*(1+AF$4/12)</f>
        <v>0</v>
      </c>
      <c r="AF362" s="41">
        <f>MAX(0,AE362-AG$4)</f>
        <v>0</v>
      </c>
      <c r="AG362" s="41">
        <f>AC362+AF362</f>
        <v>0</v>
      </c>
      <c r="AH362" s="41">
        <f>MAX(0,MIN(AF362,AG362-$C362))</f>
        <v>0</v>
      </c>
      <c r="AI362" s="41">
        <f>AL361*(1+AJ$4/12)</f>
        <v>0</v>
      </c>
      <c r="AJ362" s="41">
        <f>MAX(0,AI362-AK$4)</f>
        <v>0</v>
      </c>
      <c r="AK362" s="41">
        <f>AG362+AJ362</f>
        <v>0</v>
      </c>
      <c r="AL362" s="41">
        <f>MAX(0,MIN(AJ362,AK362-$C362))</f>
        <v>0</v>
      </c>
      <c r="AM362" s="41">
        <f>AP361*(1+AN$4/12)</f>
        <v>0</v>
      </c>
      <c r="AN362" s="41">
        <f>MAX(0,AM362-AO$4)</f>
        <v>0</v>
      </c>
      <c r="AO362" s="41">
        <f>AK362+AN362</f>
        <v>0</v>
      </c>
      <c r="AP362" s="41">
        <f>MAX(0,MIN(AN362,AO362-$C362))</f>
        <v>0</v>
      </c>
      <c r="AQ362" s="41">
        <f>AT361*(1+AR$4/12)</f>
        <v>0</v>
      </c>
      <c r="AR362" s="41">
        <f>MAX(0,AQ362-AS$4)</f>
        <v>0</v>
      </c>
      <c r="AS362" s="41">
        <f>AO362+AR362</f>
        <v>0</v>
      </c>
      <c r="AT362" s="41">
        <f>MAX(0,MIN(AR362,AS362-$C362))</f>
        <v>0</v>
      </c>
    </row>
    <row r="363">
      <c r="A363" s="40" t="n">
        <v>357</v>
      </c>
      <c r="B363" s="40" t="str">
        <f>CHOOSE(MONTH(EDATE('4 Дългове'!$D$20,A363-1)),"януари","февруари","март","април","май","юни","юли","август","септември","октомври","ноември","декември")&amp;" "&amp;YEAR(EDATE('4 Дългове'!$D$20,A363-1))&amp;" г."</f>
        <v>юли 2056 г.</v>
      </c>
      <c r="C363" s="41">
        <f>$C$4-(G363+K363+O363+S363+W363+AA363+AE363+AI363+AM363+AQ363)+(H363+L363+P363+T363+X363+AB363+AF363+AJ363+AN363+AR363)</f>
        <v>470</v>
      </c>
      <c r="D363" s="41">
        <f>(G363+K363+O363+S363+W363+AA363+AE363+AI363+AM363+AQ363)-(J362+N362+R362+V362+Z362+AD362+AH362+AL362+AP362+AT362)</f>
        <v>0</v>
      </c>
      <c r="E363" s="41">
        <f>J363+N363+R363+V363+Z363+AD363+AH363+AL363+AP363+AT363</f>
        <v>0</v>
      </c>
      <c r="F363" s="40" t="str">
        <f>IF(AND(E363&lt;0.005,E362&gt;=0.005),A363,"")</f>
        <v/>
      </c>
      <c r="G363" s="41">
        <f>J362*(1+H$4/12)</f>
        <v>0</v>
      </c>
      <c r="H363" s="41">
        <f>MAX(0,G363-I$4)</f>
        <v>0</v>
      </c>
      <c r="I363" s="41">
        <f>H363</f>
        <v>0</v>
      </c>
      <c r="J363" s="41">
        <f>MAX(0,MIN(H363,I363-$C363))</f>
        <v>0</v>
      </c>
      <c r="K363" s="41">
        <f>N362*(1+L$4/12)</f>
        <v>0</v>
      </c>
      <c r="L363" s="41">
        <f>MAX(0,K363-M$4)</f>
        <v>0</v>
      </c>
      <c r="M363" s="41">
        <f>I363+L363</f>
        <v>0</v>
      </c>
      <c r="N363" s="41">
        <f>MAX(0,MIN(L363,M363-$C363))</f>
        <v>0</v>
      </c>
      <c r="O363" s="41">
        <f>R362*(1+P$4/12)</f>
        <v>0</v>
      </c>
      <c r="P363" s="41">
        <f>MAX(0,O363-Q$4)</f>
        <v>0</v>
      </c>
      <c r="Q363" s="41">
        <f>M363+P363</f>
        <v>0</v>
      </c>
      <c r="R363" s="41">
        <f>MAX(0,MIN(P363,Q363-$C363))</f>
        <v>0</v>
      </c>
      <c r="S363" s="41">
        <f>V362*(1+T$4/12)</f>
        <v>0</v>
      </c>
      <c r="T363" s="41">
        <f>MAX(0,S363-U$4)</f>
        <v>0</v>
      </c>
      <c r="U363" s="41">
        <f>Q363+T363</f>
        <v>0</v>
      </c>
      <c r="V363" s="41">
        <f>MAX(0,MIN(T363,U363-$C363))</f>
        <v>0</v>
      </c>
      <c r="W363" s="41">
        <f>Z362*(1+X$4/12)</f>
        <v>0</v>
      </c>
      <c r="X363" s="41">
        <f>MAX(0,W363-Y$4)</f>
        <v>0</v>
      </c>
      <c r="Y363" s="41">
        <f>U363+X363</f>
        <v>0</v>
      </c>
      <c r="Z363" s="41">
        <f>MAX(0,MIN(X363,Y363-$C363))</f>
        <v>0</v>
      </c>
      <c r="AA363" s="41">
        <f>AD362*(1+AB$4/12)</f>
        <v>0</v>
      </c>
      <c r="AB363" s="41">
        <f>MAX(0,AA363-AC$4)</f>
        <v>0</v>
      </c>
      <c r="AC363" s="41">
        <f>Y363+AB363</f>
        <v>0</v>
      </c>
      <c r="AD363" s="41">
        <f>MAX(0,MIN(AB363,AC363-$C363))</f>
        <v>0</v>
      </c>
      <c r="AE363" s="41">
        <f>AH362*(1+AF$4/12)</f>
        <v>0</v>
      </c>
      <c r="AF363" s="41">
        <f>MAX(0,AE363-AG$4)</f>
        <v>0</v>
      </c>
      <c r="AG363" s="41">
        <f>AC363+AF363</f>
        <v>0</v>
      </c>
      <c r="AH363" s="41">
        <f>MAX(0,MIN(AF363,AG363-$C363))</f>
        <v>0</v>
      </c>
      <c r="AI363" s="41">
        <f>AL362*(1+AJ$4/12)</f>
        <v>0</v>
      </c>
      <c r="AJ363" s="41">
        <f>MAX(0,AI363-AK$4)</f>
        <v>0</v>
      </c>
      <c r="AK363" s="41">
        <f>AG363+AJ363</f>
        <v>0</v>
      </c>
      <c r="AL363" s="41">
        <f>MAX(0,MIN(AJ363,AK363-$C363))</f>
        <v>0</v>
      </c>
      <c r="AM363" s="41">
        <f>AP362*(1+AN$4/12)</f>
        <v>0</v>
      </c>
      <c r="AN363" s="41">
        <f>MAX(0,AM363-AO$4)</f>
        <v>0</v>
      </c>
      <c r="AO363" s="41">
        <f>AK363+AN363</f>
        <v>0</v>
      </c>
      <c r="AP363" s="41">
        <f>MAX(0,MIN(AN363,AO363-$C363))</f>
        <v>0</v>
      </c>
      <c r="AQ363" s="41">
        <f>AT362*(1+AR$4/12)</f>
        <v>0</v>
      </c>
      <c r="AR363" s="41">
        <f>MAX(0,AQ363-AS$4)</f>
        <v>0</v>
      </c>
      <c r="AS363" s="41">
        <f>AO363+AR363</f>
        <v>0</v>
      </c>
      <c r="AT363" s="41">
        <f>MAX(0,MIN(AR363,AS363-$C363))</f>
        <v>0</v>
      </c>
    </row>
    <row r="364">
      <c r="A364" s="40" t="n">
        <v>358</v>
      </c>
      <c r="B364" s="40" t="str">
        <f>CHOOSE(MONTH(EDATE('4 Дългове'!$D$20,A364-1)),"януари","февруари","март","април","май","юни","юли","август","септември","октомври","ноември","декември")&amp;" "&amp;YEAR(EDATE('4 Дългове'!$D$20,A364-1))&amp;" г."</f>
        <v>август 2056 г.</v>
      </c>
      <c r="C364" s="41">
        <f>$C$4-(G364+K364+O364+S364+W364+AA364+AE364+AI364+AM364+AQ364)+(H364+L364+P364+T364+X364+AB364+AF364+AJ364+AN364+AR364)</f>
        <v>470</v>
      </c>
      <c r="D364" s="41">
        <f>(G364+K364+O364+S364+W364+AA364+AE364+AI364+AM364+AQ364)-(J363+N363+R363+V363+Z363+AD363+AH363+AL363+AP363+AT363)</f>
        <v>0</v>
      </c>
      <c r="E364" s="41">
        <f>J364+N364+R364+V364+Z364+AD364+AH364+AL364+AP364+AT364</f>
        <v>0</v>
      </c>
      <c r="F364" s="40" t="str">
        <f>IF(AND(E364&lt;0.005,E363&gt;=0.005),A364,"")</f>
        <v/>
      </c>
      <c r="G364" s="41">
        <f>J363*(1+H$4/12)</f>
        <v>0</v>
      </c>
      <c r="H364" s="41">
        <f>MAX(0,G364-I$4)</f>
        <v>0</v>
      </c>
      <c r="I364" s="41">
        <f>H364</f>
        <v>0</v>
      </c>
      <c r="J364" s="41">
        <f>MAX(0,MIN(H364,I364-$C364))</f>
        <v>0</v>
      </c>
      <c r="K364" s="41">
        <f>N363*(1+L$4/12)</f>
        <v>0</v>
      </c>
      <c r="L364" s="41">
        <f>MAX(0,K364-M$4)</f>
        <v>0</v>
      </c>
      <c r="M364" s="41">
        <f>I364+L364</f>
        <v>0</v>
      </c>
      <c r="N364" s="41">
        <f>MAX(0,MIN(L364,M364-$C364))</f>
        <v>0</v>
      </c>
      <c r="O364" s="41">
        <f>R363*(1+P$4/12)</f>
        <v>0</v>
      </c>
      <c r="P364" s="41">
        <f>MAX(0,O364-Q$4)</f>
        <v>0</v>
      </c>
      <c r="Q364" s="41">
        <f>M364+P364</f>
        <v>0</v>
      </c>
      <c r="R364" s="41">
        <f>MAX(0,MIN(P364,Q364-$C364))</f>
        <v>0</v>
      </c>
      <c r="S364" s="41">
        <f>V363*(1+T$4/12)</f>
        <v>0</v>
      </c>
      <c r="T364" s="41">
        <f>MAX(0,S364-U$4)</f>
        <v>0</v>
      </c>
      <c r="U364" s="41">
        <f>Q364+T364</f>
        <v>0</v>
      </c>
      <c r="V364" s="41">
        <f>MAX(0,MIN(T364,U364-$C364))</f>
        <v>0</v>
      </c>
      <c r="W364" s="41">
        <f>Z363*(1+X$4/12)</f>
        <v>0</v>
      </c>
      <c r="X364" s="41">
        <f>MAX(0,W364-Y$4)</f>
        <v>0</v>
      </c>
      <c r="Y364" s="41">
        <f>U364+X364</f>
        <v>0</v>
      </c>
      <c r="Z364" s="41">
        <f>MAX(0,MIN(X364,Y364-$C364))</f>
        <v>0</v>
      </c>
      <c r="AA364" s="41">
        <f>AD363*(1+AB$4/12)</f>
        <v>0</v>
      </c>
      <c r="AB364" s="41">
        <f>MAX(0,AA364-AC$4)</f>
        <v>0</v>
      </c>
      <c r="AC364" s="41">
        <f>Y364+AB364</f>
        <v>0</v>
      </c>
      <c r="AD364" s="41">
        <f>MAX(0,MIN(AB364,AC364-$C364))</f>
        <v>0</v>
      </c>
      <c r="AE364" s="41">
        <f>AH363*(1+AF$4/12)</f>
        <v>0</v>
      </c>
      <c r="AF364" s="41">
        <f>MAX(0,AE364-AG$4)</f>
        <v>0</v>
      </c>
      <c r="AG364" s="41">
        <f>AC364+AF364</f>
        <v>0</v>
      </c>
      <c r="AH364" s="41">
        <f>MAX(0,MIN(AF364,AG364-$C364))</f>
        <v>0</v>
      </c>
      <c r="AI364" s="41">
        <f>AL363*(1+AJ$4/12)</f>
        <v>0</v>
      </c>
      <c r="AJ364" s="41">
        <f>MAX(0,AI364-AK$4)</f>
        <v>0</v>
      </c>
      <c r="AK364" s="41">
        <f>AG364+AJ364</f>
        <v>0</v>
      </c>
      <c r="AL364" s="41">
        <f>MAX(0,MIN(AJ364,AK364-$C364))</f>
        <v>0</v>
      </c>
      <c r="AM364" s="41">
        <f>AP363*(1+AN$4/12)</f>
        <v>0</v>
      </c>
      <c r="AN364" s="41">
        <f>MAX(0,AM364-AO$4)</f>
        <v>0</v>
      </c>
      <c r="AO364" s="41">
        <f>AK364+AN364</f>
        <v>0</v>
      </c>
      <c r="AP364" s="41">
        <f>MAX(0,MIN(AN364,AO364-$C364))</f>
        <v>0</v>
      </c>
      <c r="AQ364" s="41">
        <f>AT363*(1+AR$4/12)</f>
        <v>0</v>
      </c>
      <c r="AR364" s="41">
        <f>MAX(0,AQ364-AS$4)</f>
        <v>0</v>
      </c>
      <c r="AS364" s="41">
        <f>AO364+AR364</f>
        <v>0</v>
      </c>
      <c r="AT364" s="41">
        <f>MAX(0,MIN(AR364,AS364-$C364))</f>
        <v>0</v>
      </c>
    </row>
    <row r="365">
      <c r="A365" s="40" t="n">
        <v>359</v>
      </c>
      <c r="B365" s="40" t="str">
        <f>CHOOSE(MONTH(EDATE('4 Дългове'!$D$20,A365-1)),"януари","февруари","март","април","май","юни","юли","август","септември","октомври","ноември","декември")&amp;" "&amp;YEAR(EDATE('4 Дългове'!$D$20,A365-1))&amp;" г."</f>
        <v>септември 2056 г.</v>
      </c>
      <c r="C365" s="41">
        <f>$C$4-(G365+K365+O365+S365+W365+AA365+AE365+AI365+AM365+AQ365)+(H365+L365+P365+T365+X365+AB365+AF365+AJ365+AN365+AR365)</f>
        <v>470</v>
      </c>
      <c r="D365" s="41">
        <f>(G365+K365+O365+S365+W365+AA365+AE365+AI365+AM365+AQ365)-(J364+N364+R364+V364+Z364+AD364+AH364+AL364+AP364+AT364)</f>
        <v>0</v>
      </c>
      <c r="E365" s="41">
        <f>J365+N365+R365+V365+Z365+AD365+AH365+AL365+AP365+AT365</f>
        <v>0</v>
      </c>
      <c r="F365" s="40" t="str">
        <f>IF(AND(E365&lt;0.005,E364&gt;=0.005),A365,"")</f>
        <v/>
      </c>
      <c r="G365" s="41">
        <f>J364*(1+H$4/12)</f>
        <v>0</v>
      </c>
      <c r="H365" s="41">
        <f>MAX(0,G365-I$4)</f>
        <v>0</v>
      </c>
      <c r="I365" s="41">
        <f>H365</f>
        <v>0</v>
      </c>
      <c r="J365" s="41">
        <f>MAX(0,MIN(H365,I365-$C365))</f>
        <v>0</v>
      </c>
      <c r="K365" s="41">
        <f>N364*(1+L$4/12)</f>
        <v>0</v>
      </c>
      <c r="L365" s="41">
        <f>MAX(0,K365-M$4)</f>
        <v>0</v>
      </c>
      <c r="M365" s="41">
        <f>I365+L365</f>
        <v>0</v>
      </c>
      <c r="N365" s="41">
        <f>MAX(0,MIN(L365,M365-$C365))</f>
        <v>0</v>
      </c>
      <c r="O365" s="41">
        <f>R364*(1+P$4/12)</f>
        <v>0</v>
      </c>
      <c r="P365" s="41">
        <f>MAX(0,O365-Q$4)</f>
        <v>0</v>
      </c>
      <c r="Q365" s="41">
        <f>M365+P365</f>
        <v>0</v>
      </c>
      <c r="R365" s="41">
        <f>MAX(0,MIN(P365,Q365-$C365))</f>
        <v>0</v>
      </c>
      <c r="S365" s="41">
        <f>V364*(1+T$4/12)</f>
        <v>0</v>
      </c>
      <c r="T365" s="41">
        <f>MAX(0,S365-U$4)</f>
        <v>0</v>
      </c>
      <c r="U365" s="41">
        <f>Q365+T365</f>
        <v>0</v>
      </c>
      <c r="V365" s="41">
        <f>MAX(0,MIN(T365,U365-$C365))</f>
        <v>0</v>
      </c>
      <c r="W365" s="41">
        <f>Z364*(1+X$4/12)</f>
        <v>0</v>
      </c>
      <c r="X365" s="41">
        <f>MAX(0,W365-Y$4)</f>
        <v>0</v>
      </c>
      <c r="Y365" s="41">
        <f>U365+X365</f>
        <v>0</v>
      </c>
      <c r="Z365" s="41">
        <f>MAX(0,MIN(X365,Y365-$C365))</f>
        <v>0</v>
      </c>
      <c r="AA365" s="41">
        <f>AD364*(1+AB$4/12)</f>
        <v>0</v>
      </c>
      <c r="AB365" s="41">
        <f>MAX(0,AA365-AC$4)</f>
        <v>0</v>
      </c>
      <c r="AC365" s="41">
        <f>Y365+AB365</f>
        <v>0</v>
      </c>
      <c r="AD365" s="41">
        <f>MAX(0,MIN(AB365,AC365-$C365))</f>
        <v>0</v>
      </c>
      <c r="AE365" s="41">
        <f>AH364*(1+AF$4/12)</f>
        <v>0</v>
      </c>
      <c r="AF365" s="41">
        <f>MAX(0,AE365-AG$4)</f>
        <v>0</v>
      </c>
      <c r="AG365" s="41">
        <f>AC365+AF365</f>
        <v>0</v>
      </c>
      <c r="AH365" s="41">
        <f>MAX(0,MIN(AF365,AG365-$C365))</f>
        <v>0</v>
      </c>
      <c r="AI365" s="41">
        <f>AL364*(1+AJ$4/12)</f>
        <v>0</v>
      </c>
      <c r="AJ365" s="41">
        <f>MAX(0,AI365-AK$4)</f>
        <v>0</v>
      </c>
      <c r="AK365" s="41">
        <f>AG365+AJ365</f>
        <v>0</v>
      </c>
      <c r="AL365" s="41">
        <f>MAX(0,MIN(AJ365,AK365-$C365))</f>
        <v>0</v>
      </c>
      <c r="AM365" s="41">
        <f>AP364*(1+AN$4/12)</f>
        <v>0</v>
      </c>
      <c r="AN365" s="41">
        <f>MAX(0,AM365-AO$4)</f>
        <v>0</v>
      </c>
      <c r="AO365" s="41">
        <f>AK365+AN365</f>
        <v>0</v>
      </c>
      <c r="AP365" s="41">
        <f>MAX(0,MIN(AN365,AO365-$C365))</f>
        <v>0</v>
      </c>
      <c r="AQ365" s="41">
        <f>AT364*(1+AR$4/12)</f>
        <v>0</v>
      </c>
      <c r="AR365" s="41">
        <f>MAX(0,AQ365-AS$4)</f>
        <v>0</v>
      </c>
      <c r="AS365" s="41">
        <f>AO365+AR365</f>
        <v>0</v>
      </c>
      <c r="AT365" s="41">
        <f>MAX(0,MIN(AR365,AS365-$C365))</f>
        <v>0</v>
      </c>
    </row>
    <row r="366">
      <c r="A366" s="40" t="n">
        <v>360</v>
      </c>
      <c r="B366" s="40" t="str">
        <f>CHOOSE(MONTH(EDATE('4 Дългове'!$D$20,A366-1)),"януари","февруари","март","април","май","юни","юли","август","септември","октомври","ноември","декември")&amp;" "&amp;YEAR(EDATE('4 Дългове'!$D$20,A366-1))&amp;" г."</f>
        <v>октомври 2056 г.</v>
      </c>
      <c r="C366" s="41">
        <f>$C$4-(G366+K366+O366+S366+W366+AA366+AE366+AI366+AM366+AQ366)+(H366+L366+P366+T366+X366+AB366+AF366+AJ366+AN366+AR366)</f>
        <v>470</v>
      </c>
      <c r="D366" s="41">
        <f>(G366+K366+O366+S366+W366+AA366+AE366+AI366+AM366+AQ366)-(J365+N365+R365+V365+Z365+AD365+AH365+AL365+AP365+AT365)</f>
        <v>0</v>
      </c>
      <c r="E366" s="41">
        <f>J366+N366+R366+V366+Z366+AD366+AH366+AL366+AP366+AT366</f>
        <v>0</v>
      </c>
      <c r="F366" s="40" t="str">
        <f>IF(AND(E366&lt;0.005,E365&gt;=0.005),A366,"")</f>
        <v/>
      </c>
      <c r="G366" s="41">
        <f>J365*(1+H$4/12)</f>
        <v>0</v>
      </c>
      <c r="H366" s="41">
        <f>MAX(0,G366-I$4)</f>
        <v>0</v>
      </c>
      <c r="I366" s="41">
        <f>H366</f>
        <v>0</v>
      </c>
      <c r="J366" s="41">
        <f>MAX(0,MIN(H366,I366-$C366))</f>
        <v>0</v>
      </c>
      <c r="K366" s="41">
        <f>N365*(1+L$4/12)</f>
        <v>0</v>
      </c>
      <c r="L366" s="41">
        <f>MAX(0,K366-M$4)</f>
        <v>0</v>
      </c>
      <c r="M366" s="41">
        <f>I366+L366</f>
        <v>0</v>
      </c>
      <c r="N366" s="41">
        <f>MAX(0,MIN(L366,M366-$C366))</f>
        <v>0</v>
      </c>
      <c r="O366" s="41">
        <f>R365*(1+P$4/12)</f>
        <v>0</v>
      </c>
      <c r="P366" s="41">
        <f>MAX(0,O366-Q$4)</f>
        <v>0</v>
      </c>
      <c r="Q366" s="41">
        <f>M366+P366</f>
        <v>0</v>
      </c>
      <c r="R366" s="41">
        <f>MAX(0,MIN(P366,Q366-$C366))</f>
        <v>0</v>
      </c>
      <c r="S366" s="41">
        <f>V365*(1+T$4/12)</f>
        <v>0</v>
      </c>
      <c r="T366" s="41">
        <f>MAX(0,S366-U$4)</f>
        <v>0</v>
      </c>
      <c r="U366" s="41">
        <f>Q366+T366</f>
        <v>0</v>
      </c>
      <c r="V366" s="41">
        <f>MAX(0,MIN(T366,U366-$C366))</f>
        <v>0</v>
      </c>
      <c r="W366" s="41">
        <f>Z365*(1+X$4/12)</f>
        <v>0</v>
      </c>
      <c r="X366" s="41">
        <f>MAX(0,W366-Y$4)</f>
        <v>0</v>
      </c>
      <c r="Y366" s="41">
        <f>U366+X366</f>
        <v>0</v>
      </c>
      <c r="Z366" s="41">
        <f>MAX(0,MIN(X366,Y366-$C366))</f>
        <v>0</v>
      </c>
      <c r="AA366" s="41">
        <f>AD365*(1+AB$4/12)</f>
        <v>0</v>
      </c>
      <c r="AB366" s="41">
        <f>MAX(0,AA366-AC$4)</f>
        <v>0</v>
      </c>
      <c r="AC366" s="41">
        <f>Y366+AB366</f>
        <v>0</v>
      </c>
      <c r="AD366" s="41">
        <f>MAX(0,MIN(AB366,AC366-$C366))</f>
        <v>0</v>
      </c>
      <c r="AE366" s="41">
        <f>AH365*(1+AF$4/12)</f>
        <v>0</v>
      </c>
      <c r="AF366" s="41">
        <f>MAX(0,AE366-AG$4)</f>
        <v>0</v>
      </c>
      <c r="AG366" s="41">
        <f>AC366+AF366</f>
        <v>0</v>
      </c>
      <c r="AH366" s="41">
        <f>MAX(0,MIN(AF366,AG366-$C366))</f>
        <v>0</v>
      </c>
      <c r="AI366" s="41">
        <f>AL365*(1+AJ$4/12)</f>
        <v>0</v>
      </c>
      <c r="AJ366" s="41">
        <f>MAX(0,AI366-AK$4)</f>
        <v>0</v>
      </c>
      <c r="AK366" s="41">
        <f>AG366+AJ366</f>
        <v>0</v>
      </c>
      <c r="AL366" s="41">
        <f>MAX(0,MIN(AJ366,AK366-$C366))</f>
        <v>0</v>
      </c>
      <c r="AM366" s="41">
        <f>AP365*(1+AN$4/12)</f>
        <v>0</v>
      </c>
      <c r="AN366" s="41">
        <f>MAX(0,AM366-AO$4)</f>
        <v>0</v>
      </c>
      <c r="AO366" s="41">
        <f>AK366+AN366</f>
        <v>0</v>
      </c>
      <c r="AP366" s="41">
        <f>MAX(0,MIN(AN366,AO366-$C366))</f>
        <v>0</v>
      </c>
      <c r="AQ366" s="41">
        <f>AT365*(1+AR$4/12)</f>
        <v>0</v>
      </c>
      <c r="AR366" s="41">
        <f>MAX(0,AQ366-AS$4)</f>
        <v>0</v>
      </c>
      <c r="AS366" s="41">
        <f>AO366+AR366</f>
        <v>0</v>
      </c>
      <c r="AT366" s="41">
        <f>MAX(0,MIN(AR366,AS366-$C366))</f>
        <v>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1" sort="1"/>
  <mergeCells count="11">
    <mergeCell ref="C2:E2"/>
    <mergeCell ref="W3:Z3"/>
    <mergeCell ref="S3:V3"/>
    <mergeCell ref="G3:J3"/>
    <mergeCell ref="K3:N3"/>
    <mergeCell ref="AA3:AD3"/>
    <mergeCell ref="O3:R3"/>
    <mergeCell ref="AE3:AH3"/>
    <mergeCell ref="AI3:AL3"/>
    <mergeCell ref="AM3:AP3"/>
    <mergeCell ref="AQ3:AT3"/>
  </mergeCells>
  <pageMargins left="0.75" right="0.75" top="1" bottom="1" header="0.5" footer="0.5"/>
  <pageSetup orientation="landscape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Инвестиции (investicii.bg)</dc:creator>
  <dc:title xmlns:dc="http://purl.org/dc/elements/1.1/">Личен финансов план по метода „Призма“</dc:title>
  <dc:subject xmlns:dc="http://purl.org/dc/elements/1.1/">Бюджет, нетна стойност, дългове („Лавина“ и „Снежна топка“), „Нулева кота“, пенсия</dc:subject>
  <dc:language xmlns:dc="http://purl.org/dc/elements/1.1/">bg-BG</dc:languag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2026-10-15T21:17:12Z</dcterms:modified>
  <cp:lastModifiedBy>Инвестиции (investicii.bg)</cp:lastModifiedBy>
  <cp:keywords>investicii.bg; Мартин Горданов; лични финанси; таблица</cp:keywords>
</cp:coreProperties>
</file>