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ало" sheetId="1" state="visible" r:id="rId1"/>
    <sheet xmlns:r="http://schemas.openxmlformats.org/officeDocument/2006/relationships" name="Дневник" sheetId="2" state="visible" r:id="rId2"/>
  </sheets>
  <definedNames>
    <definedName name="_xlnm.Print_Titles" localSheetId="1">'Дневник'!$4:$4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\ &quot;€&quot;;&quot;−&quot;#,##0.00\ &quot;€&quot;"/>
    <numFmt numFmtId="167" formatCode="0.0\ %;&quot;−&quot;0.0\ %"/>
  </numFmts>
  <fonts count="10">
    <font>
      <name val="Calibri"/>
      <family val="2"/>
      <color theme="1"/>
      <sz val="11"/>
      <scheme val="minor"/>
    </font>
    <font>
      <name val="Calibri"/>
      <b val="1"/>
      <color rgb="001B1A17"/>
      <sz val="18"/>
    </font>
    <font>
      <name val="Calibri"/>
      <b val="1"/>
      <color rgb="001B1A17"/>
      <sz val="11"/>
    </font>
    <font>
      <name val="Calibri"/>
      <color rgb="001B1A17"/>
      <sz val="11"/>
    </font>
    <font>
      <name val="Calibri"/>
      <i val="1"/>
      <color rgb="006A6456"/>
      <sz val="10"/>
    </font>
    <font>
      <name val="Calibri"/>
      <b val="1"/>
      <color rgb="00FFFFFF"/>
      <sz val="10"/>
    </font>
    <font>
      <name val="Calibri"/>
      <color rgb="0048443A"/>
      <sz val="11"/>
    </font>
    <font>
      <name val="Calibri"/>
      <b val="1"/>
      <color rgb="001B1A17"/>
      <sz val="13"/>
    </font>
    <font>
      <name val="Calibri"/>
      <color rgb="001F4E9A"/>
      <sz val="11"/>
    </font>
    <font>
      <name val="Calibri"/>
      <color rgb="001F4E9A"/>
      <sz val="11"/>
      <u val="single"/>
    </font>
  </fonts>
  <fills count="9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191B21"/>
      </patternFill>
    </fill>
    <fill>
      <patternFill patternType="solid">
        <fgColor rgb="002F5597"/>
      </patternFill>
    </fill>
    <fill>
      <patternFill patternType="solid">
        <fgColor rgb="00A12A1F"/>
      </patternFill>
    </fill>
    <fill>
      <patternFill patternType="solid">
        <fgColor rgb="002E6B3A"/>
      </patternFill>
    </fill>
    <fill>
      <patternFill patternType="solid">
        <fgColor rgb="00F3EEE2"/>
      </patternFill>
    </fill>
    <fill>
      <patternFill patternType="solid">
        <fgColor rgb="00E4BF62"/>
      </patternFill>
    </fill>
  </fills>
  <borders count="2">
    <border>
      <left/>
      <right/>
      <top/>
      <bottom/>
      <diagonal/>
    </border>
    <border>
      <left style="thin">
        <color rgb="00D8CBA9"/>
      </left>
      <right style="thin">
        <color rgb="00D8CBA9"/>
      </right>
      <top style="thin">
        <color rgb="00D8CBA9"/>
      </top>
      <bottom style="thin">
        <color rgb="00D8CBA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0" fillId="2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4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165" fontId="3" fillId="2" borderId="1" applyAlignment="1" applyProtection="1" pivotButton="0" quotePrefix="0" xfId="0">
      <alignment vertical="top"/>
      <protection locked="0" hidden="0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vertical="top"/>
    </xf>
    <xf numFmtId="0" fontId="3" fillId="2" borderId="1" applyAlignment="1" applyProtection="1" pivotButton="0" quotePrefix="0" xfId="0">
      <alignment vertical="top"/>
      <protection locked="0" hidden="0"/>
    </xf>
    <xf numFmtId="0" fontId="3" fillId="7" borderId="1" applyAlignment="1" pivotButton="0" quotePrefix="0" xfId="0">
      <alignment vertical="top" wrapText="1"/>
    </xf>
    <xf numFmtId="166" fontId="3" fillId="2" borderId="1" applyAlignment="1" applyProtection="1" pivotButton="0" quotePrefix="0" xfId="0">
      <alignment vertical="top"/>
      <protection locked="0" hidden="0"/>
    </xf>
    <xf numFmtId="167" fontId="3" fillId="7" borderId="1" applyAlignment="1" pivotButton="0" quotePrefix="0" xfId="0">
      <alignment vertical="top"/>
    </xf>
    <xf numFmtId="0" fontId="3" fillId="2" borderId="1" applyAlignment="1" applyProtection="1" pivotButton="0" quotePrefix="0" xfId="0">
      <alignment vertical="top" wrapText="1"/>
      <protection locked="0" hidden="0"/>
    </xf>
  </cellXfs>
  <cellStyles count="1">
    <cellStyle name="Normal" xfId="0" builtinId="0" hidden="0"/>
  </cellStyles>
  <dxfs count="3">
    <dxf>
      <font>
        <b val="1"/>
      </font>
      <fill>
        <patternFill patternType="solid">
          <fgColor rgb="00E4BF62"/>
        </patternFill>
      </fill>
    </dxf>
    <dxf>
      <font>
        <b val="1"/>
        <color rgb="00A12A1F"/>
      </font>
    </dxf>
    <dxf>
      <font>
        <b val="1"/>
        <color rgb="002E6B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sticii.bg/katalog/investicionniyat-metod-prizma/" TargetMode="External" Id="rId1"/><Relationship Type="http://schemas.openxmlformats.org/officeDocument/2006/relationships/hyperlink" Target="https://investicii.bg/tablici/" TargetMode="External" Id="rId2"/><Relationship Type="http://schemas.openxmlformats.org/officeDocument/2006/relationships/hyperlink" Target="https://investicii.bg/kalkulatori/" TargetMode="External" Id="rId3"/></Relationships>
</file>

<file path=xl/worksheets/sheet1.xml><?xml version="1.0" encoding="utf-8"?>
<worksheet xmlns="http://schemas.openxmlformats.org/spreadsheetml/2006/main">
  <sheetPr>
    <tabColor rgb="00E4BF62"/>
    <outlinePr summaryBelow="1" summaryRight="1"/>
    <pageSetUpPr fitToPage="1"/>
  </sheetPr>
  <dimension ref="A1:C31"/>
  <sheetViews>
    <sheetView showGridLines="0" tabSelected="1" zoomScale="110" workbookViewId="0">
      <selection activeCell="A1" sqref="A1"/>
    </sheetView>
  </sheetViews>
  <sheetFormatPr baseColWidth="8" defaultRowHeight="15"/>
  <cols>
    <col width="4" customWidth="1" min="1" max="1"/>
    <col width="62" customWidth="1" min="2" max="2"/>
    <col width="22" customWidth="1" min="3" max="3"/>
    <col width="4" customWidth="1" min="4" max="4"/>
  </cols>
  <sheetData>
    <row r="1" ht="27.76" customHeight="1">
      <c r="B1" s="1" t="inlineStr">
        <is>
          <t>„Призма“ дневник</t>
        </is>
      </c>
    </row>
    <row r="2" ht="33.04000000000001" customHeight="1">
      <c r="B2" s="2" t="inlineStr">
        <is>
          <t>Трите въпроса от глава 7 на „Инвестиционният метод ‚Призма‘“ — веднъж месечно, не всеки ден. Книгата обяснява, че новините са закъснял индикатор: гледай действията, не думите.</t>
        </is>
      </c>
    </row>
    <row r="4" ht="24" customHeight="1">
      <c r="B4" s="3" t="inlineStr">
        <is>
          <t>Как се ползва</t>
        </is>
      </c>
    </row>
    <row r="5" ht="33.04000000000001" customHeight="1">
      <c r="A5" s="4" t="inlineStr">
        <is>
          <t>1.</t>
        </is>
      </c>
      <c r="B5" s="5" t="inlineStr">
        <is>
          <t>Веднъж месечно отговори на трите въпроса (СИНЬО, ЧЕРВЕНО, ЗЕЛЕНО) — избираш от падащия списък в жълтите клетки.</t>
        </is>
      </c>
    </row>
    <row r="6" ht="47.56" customHeight="1">
      <c r="A6" s="4" t="inlineStr">
        <is>
          <t>2.</t>
        </is>
      </c>
      <c r="B6" s="5" t="inlineStr">
        <is>
          <t>По желание отбележи и проверката „Калибриране на Призмата“ от същата глава: накъде върви петролът, дали лихвите по ипотеките са по-високи или по-ниски от миналогодишните и как звучат заглавията — „Крах“, „Шок“ или „Рекорд“, „Бум“.</t>
        </is>
      </c>
    </row>
    <row r="7" ht="33.04000000000001" customHeight="1">
      <c r="A7" s="4" t="inlineStr">
        <is>
          <t>3.</t>
        </is>
      </c>
      <c r="B7" s="5" t="inlineStr">
        <is>
          <t>Впиши стойността на портфейла си. В глава 10 книгата съветва да го проверяваш веднъж месечно — когато попълваш дневника, а не всеки ден.</t>
        </is>
      </c>
    </row>
    <row r="8" ht="33.04000000000001" customHeight="1">
      <c r="A8" s="4" t="inlineStr">
        <is>
          <t>4.</t>
        </is>
      </c>
      <c r="B8" s="5" t="inlineStr">
        <is>
          <t>Запиши своя извод и какво направи. След година ще видиш как са се подреждали отговорите и как си реагирал.</t>
        </is>
      </c>
    </row>
    <row r="10">
      <c r="B10" s="6" t="inlineStr">
        <is>
          <t>Жълто — попълваш ти</t>
        </is>
      </c>
      <c r="C10" s="7" t="n"/>
    </row>
    <row r="11">
      <c r="B11" s="6" t="inlineStr">
        <is>
          <t>Сиво — смята се автоматично (не го пипай)</t>
        </is>
      </c>
      <c r="C11" s="8" t="n"/>
    </row>
    <row r="12">
      <c r="B12" s="6" t="inlineStr">
        <is>
          <t>Злато — резултатът</t>
        </is>
      </c>
      <c r="C12" s="9" t="n"/>
    </row>
    <row r="14" ht="24" customHeight="1">
      <c r="B14" s="3" t="inlineStr">
        <is>
          <t>Трите въпроса от книгата</t>
        </is>
      </c>
    </row>
    <row r="15" ht="18.52" customHeight="1">
      <c r="B15" s="5" t="inlineStr">
        <is>
          <t>СИНЬО (геополитика): има ли нов голям конфликт или заплаха за ресурсите? Да или не.</t>
        </is>
      </c>
    </row>
    <row r="16" ht="33.04000000000001" customHeight="1">
      <c r="B16" s="5" t="inlineStr">
        <is>
          <t>ЧЕРВЕНО (икономика): централните банки вдигат ли лихвите („затягане“), или ги свалят („разхлабване“)?</t>
        </is>
      </c>
    </row>
    <row r="17" ht="33.04000000000001" customHeight="1">
      <c r="B17" s="5" t="inlineStr">
        <is>
          <t>ЗЕЛЕНО (психология): какво правят хората около теб — всички говорят за инвестиции (еуфория) или всички ги е страх?</t>
        </is>
      </c>
    </row>
    <row r="18" ht="24" customHeight="1">
      <c r="B18" s="3" t="inlineStr">
        <is>
          <t>Двете комбинации</t>
        </is>
      </c>
    </row>
    <row r="19" ht="47.56" customHeight="1">
      <c r="B19" s="5" t="inlineStr">
        <is>
          <t>Книгата обръща внимание на двете крайни комбинации: банките свалят лихвите, а хората се страхуват — и банките вдигат лихвите, а хората са в еуфория. Колона „Двете комбинации от книгата“ ги отбелязва сама. Какво означават, прочети в глава 7.</t>
        </is>
      </c>
    </row>
    <row r="20" ht="17.2" customHeight="1">
      <c r="B20" s="10" t="inlineStr">
        <is>
          <t>Дневникът подрежда наблюденията ти. Той не казва какво да купиш или продадеш.</t>
        </is>
      </c>
    </row>
    <row r="22" ht="24" customHeight="1">
      <c r="B22" s="3" t="inlineStr">
        <is>
          <t>Важно</t>
        </is>
      </c>
    </row>
    <row r="23" ht="33.04000000000001" customHeight="1">
      <c r="B23" s="5" t="inlineStr">
        <is>
          <t>Таблицата е с образователна цел и не е инвестиционен съвет. Решенията какво да купиш, продадеш или задържиш взимаш ти.</t>
        </is>
      </c>
    </row>
    <row r="25">
      <c r="B25" s="4" t="inlineStr">
        <is>
          <t>Методът е от книгата:</t>
        </is>
      </c>
    </row>
    <row r="26" ht="18.52" customHeight="1">
      <c r="B26" s="11" t="inlineStr">
        <is>
          <t>Инвестиционният метод „Призма“ — Мартин Горданов</t>
        </is>
      </c>
    </row>
    <row r="27" ht="18.52" customHeight="1">
      <c r="B27" s="11" t="inlineStr">
        <is>
          <t>Още безплатни таблици: investicii.bg/tablici/</t>
        </is>
      </c>
    </row>
    <row r="28" ht="18.52" customHeight="1">
      <c r="B28" s="11" t="inlineStr">
        <is>
          <t>Калкулатори: investicii.bg/kalkulatori/</t>
        </is>
      </c>
    </row>
    <row r="30" ht="43.6" customHeight="1">
      <c r="B30" s="10" t="inlineStr">
        <is>
          <t>Упражненията и цитатите от книгата © Мартин Горданов. Таблицата © „Лекс Криейтив Стратеджи“ ЕООД (Инвестиции, investicii.bg). Безплатна — за лично ползване; не се продава и не се разпространява променена.</t>
        </is>
      </c>
    </row>
    <row r="31" ht="17.2" customHeight="1">
      <c r="B31" s="10" t="inlineStr">
        <is>
          <t>Версия 1 · октомври 2026 г.</t>
        </is>
      </c>
    </row>
  </sheetData>
  <mergeCells count="14">
    <mergeCell ref="B6:C6"/>
    <mergeCell ref="B30:C30"/>
    <mergeCell ref="B2:C2"/>
    <mergeCell ref="B16:C16"/>
    <mergeCell ref="B15:C15"/>
    <mergeCell ref="B7:C7"/>
    <mergeCell ref="B5:C5"/>
    <mergeCell ref="B19:C19"/>
    <mergeCell ref="B20:C20"/>
    <mergeCell ref="B23:C23"/>
    <mergeCell ref="B31:C31"/>
    <mergeCell ref="B17:C17"/>
    <mergeCell ref="B1:C1"/>
    <mergeCell ref="B8:C8"/>
  </mergeCells>
  <hyperlinks>
    <hyperlink xmlns:r="http://schemas.openxmlformats.org/officeDocument/2006/relationships" ref="B26" r:id="rId1"/>
    <hyperlink xmlns:r="http://schemas.openxmlformats.org/officeDocument/2006/relationships" ref="B27" r:id="rId2"/>
    <hyperlink xmlns:r="http://schemas.openxmlformats.org/officeDocument/2006/relationships" ref="B28" r:id="rId3"/>
  </hyperlinks>
  <pageMargins left="0.75" right="0.75" top="1" bottom="1" header="0.5" footer="0.5"/>
  <pageSetup orientation="portrait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tabSelected="0"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6" customWidth="1" min="2" max="2"/>
    <col width="17" customWidth="1" min="3" max="3"/>
    <col width="17" customWidth="1" min="4" max="4"/>
    <col width="13" customWidth="1" min="5" max="5"/>
    <col width="15" customWidth="1" min="6" max="6"/>
    <col width="15" customWidth="1" min="7" max="7"/>
    <col width="26" customWidth="1" min="8" max="8"/>
    <col width="14" customWidth="1" min="9" max="9"/>
    <col width="12" customWidth="1" min="10" max="10"/>
    <col width="34" customWidth="1" min="11" max="11"/>
    <col width="34" customWidth="1" min="12" max="12"/>
  </cols>
  <sheetData>
    <row r="1" ht="27.76" customHeight="1">
      <c r="A1" s="1" t="inlineStr">
        <is>
          <t>„Призма“ дневник — веднъж месечно</t>
        </is>
      </c>
    </row>
    <row r="2" ht="18.52" customHeight="1">
      <c r="A2" s="12" t="inlineStr">
        <is>
          <t>Първи месец:</t>
        </is>
      </c>
      <c r="B2" s="13" t="n">
        <v>46327</v>
      </c>
      <c r="C2" s="10" t="inlineStr">
        <is>
          <t>Смени датата — месеците отдолу се нареждат сами.</t>
        </is>
      </c>
    </row>
    <row r="4" ht="62" customHeight="1">
      <c r="A4" s="14" t="inlineStr">
        <is>
          <t>Месец</t>
        </is>
      </c>
      <c r="B4" s="15" t="inlineStr">
        <is>
          <t>СИНЬО: нов голям конфликт или заплаха за ресурсите?</t>
        </is>
      </c>
      <c r="C4" s="16" t="inlineStr">
        <is>
          <t>ЧЕРВЕНО: централните банки вдигат или свалят лихвите?</t>
        </is>
      </c>
      <c r="D4" s="17" t="inlineStr">
        <is>
          <t>ЗЕЛЕНО: хората около теб — еуфория или страх?</t>
        </is>
      </c>
      <c r="E4" s="14" t="inlineStr">
        <is>
          <t>Петролът</t>
        </is>
      </c>
      <c r="F4" s="14" t="inlineStr">
        <is>
          <t>Лихвите по ипотеките спрямо преди година</t>
        </is>
      </c>
      <c r="G4" s="14" t="inlineStr">
        <is>
          <t>Заглавията в новините</t>
        </is>
      </c>
      <c r="H4" s="14" t="inlineStr">
        <is>
          <t>Двете комбинации от книгата</t>
        </is>
      </c>
      <c r="I4" s="14" t="inlineStr">
        <is>
          <t>Стойност на портфейла</t>
        </is>
      </c>
      <c r="J4" s="14" t="inlineStr">
        <is>
          <t>Промяна за месеца</t>
        </is>
      </c>
      <c r="K4" s="14" t="inlineStr">
        <is>
          <t>Моят извод</t>
        </is>
      </c>
      <c r="L4" s="14" t="inlineStr">
        <is>
          <t>Какво направих (или реших да не правя)</t>
        </is>
      </c>
    </row>
    <row r="5">
      <c r="A5" s="18" t="str">
        <f>CHOOSE(MONTH(EDATE($B$2,0)),"януари","февруари","март","април","май","юни","юли","август","септември","октомври","ноември","декември")&amp;" "&amp;YEAR(EDATE($B$2,0))&amp;" г."</f>
        <v>ноември 2026 г.</v>
      </c>
      <c r="B5" s="19" t="n"/>
      <c r="C5" s="19" t="n"/>
      <c r="D5" s="19" t="n"/>
      <c r="E5" s="19" t="n"/>
      <c r="F5" s="19" t="n"/>
      <c r="G5" s="19" t="n"/>
      <c r="H5" s="20" t="str">
        <f>IF(AND(C5="Свалят (разхлабване)",D5="Страх"),"свалят лихвите + страх → глава 7",IF(AND(C5="Вдигат (затягане)",D5="Еуфория"),"вдигат лихвите + еуфория → глава 7",""))</f>
        <v/>
      </c>
      <c r="I5" s="21" t="n"/>
      <c r="J5" s="22" t="str">
        <f>""</f>
        <v/>
      </c>
      <c r="K5" s="23" t="n"/>
      <c r="L5" s="23" t="n"/>
    </row>
    <row r="6">
      <c r="A6" s="18" t="str">
        <f>CHOOSE(MONTH(EDATE($B$2,1)),"януари","февруари","март","април","май","юни","юли","август","септември","октомври","ноември","декември")&amp;" "&amp;YEAR(EDATE($B$2,1))&amp;" г."</f>
        <v>декември 2026 г.</v>
      </c>
      <c r="B6" s="19" t="n"/>
      <c r="C6" s="19" t="n"/>
      <c r="D6" s="19" t="n"/>
      <c r="E6" s="19" t="n"/>
      <c r="F6" s="19" t="n"/>
      <c r="G6" s="19" t="n"/>
      <c r="H6" s="20" t="str">
        <f>IF(AND(C6="Свалят (разхлабване)",D6="Страх"),"свалят лихвите + страх → глава 7",IF(AND(C6="Вдигат (затягане)",D6="Еуфория"),"вдигат лихвите + еуфория → глава 7",""))</f>
        <v/>
      </c>
      <c r="I6" s="21" t="n"/>
      <c r="J6" s="22" t="str">
        <f>IF(OR(N(I6)=0,N(I5)=0),"",I6/I5-1)</f>
        <v/>
      </c>
      <c r="K6" s="23" t="n"/>
      <c r="L6" s="23" t="n"/>
    </row>
    <row r="7">
      <c r="A7" s="18" t="str">
        <f>CHOOSE(MONTH(EDATE($B$2,2)),"януари","февруари","март","април","май","юни","юли","август","септември","октомври","ноември","декември")&amp;" "&amp;YEAR(EDATE($B$2,2))&amp;" г."</f>
        <v>януари 2027 г.</v>
      </c>
      <c r="B7" s="19" t="n"/>
      <c r="C7" s="19" t="n"/>
      <c r="D7" s="19" t="n"/>
      <c r="E7" s="19" t="n"/>
      <c r="F7" s="19" t="n"/>
      <c r="G7" s="19" t="n"/>
      <c r="H7" s="20" t="str">
        <f>IF(AND(C7="Свалят (разхлабване)",D7="Страх"),"свалят лихвите + страх → глава 7",IF(AND(C7="Вдигат (затягане)",D7="Еуфория"),"вдигат лихвите + еуфория → глава 7",""))</f>
        <v/>
      </c>
      <c r="I7" s="21" t="n"/>
      <c r="J7" s="22" t="str">
        <f>IF(OR(N(I7)=0,N(I6)=0),"",I7/I6-1)</f>
        <v/>
      </c>
      <c r="K7" s="23" t="n"/>
      <c r="L7" s="23" t="n"/>
    </row>
    <row r="8">
      <c r="A8" s="18" t="str">
        <f>CHOOSE(MONTH(EDATE($B$2,3)),"януари","февруари","март","април","май","юни","юли","август","септември","октомври","ноември","декември")&amp;" "&amp;YEAR(EDATE($B$2,3))&amp;" г."</f>
        <v>февруари 2027 г.</v>
      </c>
      <c r="B8" s="19" t="n"/>
      <c r="C8" s="19" t="n"/>
      <c r="D8" s="19" t="n"/>
      <c r="E8" s="19" t="n"/>
      <c r="F8" s="19" t="n"/>
      <c r="G8" s="19" t="n"/>
      <c r="H8" s="20" t="str">
        <f>IF(AND(C8="Свалят (разхлабване)",D8="Страх"),"свалят лихвите + страх → глава 7",IF(AND(C8="Вдигат (затягане)",D8="Еуфория"),"вдигат лихвите + еуфория → глава 7",""))</f>
        <v/>
      </c>
      <c r="I8" s="21" t="n"/>
      <c r="J8" s="22" t="str">
        <f>IF(OR(N(I8)=0,N(I7)=0),"",I8/I7-1)</f>
        <v/>
      </c>
      <c r="K8" s="23" t="n"/>
      <c r="L8" s="23" t="n"/>
    </row>
    <row r="9">
      <c r="A9" s="18" t="str">
        <f>CHOOSE(MONTH(EDATE($B$2,4)),"януари","февруари","март","април","май","юни","юли","август","септември","октомври","ноември","декември")&amp;" "&amp;YEAR(EDATE($B$2,4))&amp;" г."</f>
        <v>март 2027 г.</v>
      </c>
      <c r="B9" s="19" t="n"/>
      <c r="C9" s="19" t="n"/>
      <c r="D9" s="19" t="n"/>
      <c r="E9" s="19" t="n"/>
      <c r="F9" s="19" t="n"/>
      <c r="G9" s="19" t="n"/>
      <c r="H9" s="20" t="str">
        <f>IF(AND(C9="Свалят (разхлабване)",D9="Страх"),"свалят лихвите + страх → глава 7",IF(AND(C9="Вдигат (затягане)",D9="Еуфория"),"вдигат лихвите + еуфория → глава 7",""))</f>
        <v/>
      </c>
      <c r="I9" s="21" t="n"/>
      <c r="J9" s="22" t="str">
        <f>IF(OR(N(I9)=0,N(I8)=0),"",I9/I8-1)</f>
        <v/>
      </c>
      <c r="K9" s="23" t="n"/>
      <c r="L9" s="23" t="n"/>
    </row>
    <row r="10">
      <c r="A10" s="18" t="str">
        <f>CHOOSE(MONTH(EDATE($B$2,5)),"януари","февруари","март","април","май","юни","юли","август","септември","октомври","ноември","декември")&amp;" "&amp;YEAR(EDATE($B$2,5))&amp;" г."</f>
        <v>април 2027 г.</v>
      </c>
      <c r="B10" s="19" t="n"/>
      <c r="C10" s="19" t="n"/>
      <c r="D10" s="19" t="n"/>
      <c r="E10" s="19" t="n"/>
      <c r="F10" s="19" t="n"/>
      <c r="G10" s="19" t="n"/>
      <c r="H10" s="20" t="str">
        <f>IF(AND(C10="Свалят (разхлабване)",D10="Страх"),"свалят лихвите + страх → глава 7",IF(AND(C10="Вдигат (затягане)",D10="Еуфория"),"вдигат лихвите + еуфория → глава 7",""))</f>
        <v/>
      </c>
      <c r="I10" s="21" t="n"/>
      <c r="J10" s="22" t="str">
        <f>IF(OR(N(I10)=0,N(I9)=0),"",I10/I9-1)</f>
        <v/>
      </c>
      <c r="K10" s="23" t="n"/>
      <c r="L10" s="23" t="n"/>
    </row>
    <row r="11">
      <c r="A11" s="18" t="str">
        <f>CHOOSE(MONTH(EDATE($B$2,6)),"януари","февруари","март","април","май","юни","юли","август","септември","октомври","ноември","декември")&amp;" "&amp;YEAR(EDATE($B$2,6))&amp;" г."</f>
        <v>май 2027 г.</v>
      </c>
      <c r="B11" s="19" t="n"/>
      <c r="C11" s="19" t="n"/>
      <c r="D11" s="19" t="n"/>
      <c r="E11" s="19" t="n"/>
      <c r="F11" s="19" t="n"/>
      <c r="G11" s="19" t="n"/>
      <c r="H11" s="20" t="str">
        <f>IF(AND(C11="Свалят (разхлабване)",D11="Страх"),"свалят лихвите + страх → глава 7",IF(AND(C11="Вдигат (затягане)",D11="Еуфория"),"вдигат лихвите + еуфория → глава 7",""))</f>
        <v/>
      </c>
      <c r="I11" s="21" t="n"/>
      <c r="J11" s="22" t="str">
        <f>IF(OR(N(I11)=0,N(I10)=0),"",I11/I10-1)</f>
        <v/>
      </c>
      <c r="K11" s="23" t="n"/>
      <c r="L11" s="23" t="n"/>
    </row>
    <row r="12">
      <c r="A12" s="18" t="str">
        <f>CHOOSE(MONTH(EDATE($B$2,7)),"януари","февруари","март","април","май","юни","юли","август","септември","октомври","ноември","декември")&amp;" "&amp;YEAR(EDATE($B$2,7))&amp;" г."</f>
        <v>юни 2027 г.</v>
      </c>
      <c r="B12" s="19" t="n"/>
      <c r="C12" s="19" t="n"/>
      <c r="D12" s="19" t="n"/>
      <c r="E12" s="19" t="n"/>
      <c r="F12" s="19" t="n"/>
      <c r="G12" s="19" t="n"/>
      <c r="H12" s="20" t="str">
        <f>IF(AND(C12="Свалят (разхлабване)",D12="Страх"),"свалят лихвите + страх → глава 7",IF(AND(C12="Вдигат (затягане)",D12="Еуфория"),"вдигат лихвите + еуфория → глава 7",""))</f>
        <v/>
      </c>
      <c r="I12" s="21" t="n"/>
      <c r="J12" s="22" t="str">
        <f>IF(OR(N(I12)=0,N(I11)=0),"",I12/I11-1)</f>
        <v/>
      </c>
      <c r="K12" s="23" t="n"/>
      <c r="L12" s="23" t="n"/>
    </row>
    <row r="13">
      <c r="A13" s="18" t="str">
        <f>CHOOSE(MONTH(EDATE($B$2,8)),"януари","февруари","март","април","май","юни","юли","август","септември","октомври","ноември","декември")&amp;" "&amp;YEAR(EDATE($B$2,8))&amp;" г."</f>
        <v>юли 2027 г.</v>
      </c>
      <c r="B13" s="19" t="n"/>
      <c r="C13" s="19" t="n"/>
      <c r="D13" s="19" t="n"/>
      <c r="E13" s="19" t="n"/>
      <c r="F13" s="19" t="n"/>
      <c r="G13" s="19" t="n"/>
      <c r="H13" s="20" t="str">
        <f>IF(AND(C13="Свалят (разхлабване)",D13="Страх"),"свалят лихвите + страх → глава 7",IF(AND(C13="Вдигат (затягане)",D13="Еуфория"),"вдигат лихвите + еуфория → глава 7",""))</f>
        <v/>
      </c>
      <c r="I13" s="21" t="n"/>
      <c r="J13" s="22" t="str">
        <f>IF(OR(N(I13)=0,N(I12)=0),"",I13/I12-1)</f>
        <v/>
      </c>
      <c r="K13" s="23" t="n"/>
      <c r="L13" s="23" t="n"/>
    </row>
    <row r="14">
      <c r="A14" s="18" t="str">
        <f>CHOOSE(MONTH(EDATE($B$2,9)),"януари","февруари","март","април","май","юни","юли","август","септември","октомври","ноември","декември")&amp;" "&amp;YEAR(EDATE($B$2,9))&amp;" г."</f>
        <v>август 2027 г.</v>
      </c>
      <c r="B14" s="19" t="n"/>
      <c r="C14" s="19" t="n"/>
      <c r="D14" s="19" t="n"/>
      <c r="E14" s="19" t="n"/>
      <c r="F14" s="19" t="n"/>
      <c r="G14" s="19" t="n"/>
      <c r="H14" s="20" t="str">
        <f>IF(AND(C14="Свалят (разхлабване)",D14="Страх"),"свалят лихвите + страх → глава 7",IF(AND(C14="Вдигат (затягане)",D14="Еуфория"),"вдигат лихвите + еуфория → глава 7",""))</f>
        <v/>
      </c>
      <c r="I14" s="21" t="n"/>
      <c r="J14" s="22" t="str">
        <f>IF(OR(N(I14)=0,N(I13)=0),"",I14/I13-1)</f>
        <v/>
      </c>
      <c r="K14" s="23" t="n"/>
      <c r="L14" s="23" t="n"/>
    </row>
    <row r="15">
      <c r="A15" s="18" t="str">
        <f>CHOOSE(MONTH(EDATE($B$2,10)),"януари","февруари","март","април","май","юни","юли","август","септември","октомври","ноември","декември")&amp;" "&amp;YEAR(EDATE($B$2,10))&amp;" г."</f>
        <v>септември 2027 г.</v>
      </c>
      <c r="B15" s="19" t="n"/>
      <c r="C15" s="19" t="n"/>
      <c r="D15" s="19" t="n"/>
      <c r="E15" s="19" t="n"/>
      <c r="F15" s="19" t="n"/>
      <c r="G15" s="19" t="n"/>
      <c r="H15" s="20" t="str">
        <f>IF(AND(C15="Свалят (разхлабване)",D15="Страх"),"свалят лихвите + страх → глава 7",IF(AND(C15="Вдигат (затягане)",D15="Еуфория"),"вдигат лихвите + еуфория → глава 7",""))</f>
        <v/>
      </c>
      <c r="I15" s="21" t="n"/>
      <c r="J15" s="22" t="str">
        <f>IF(OR(N(I15)=0,N(I14)=0),"",I15/I14-1)</f>
        <v/>
      </c>
      <c r="K15" s="23" t="n"/>
      <c r="L15" s="23" t="n"/>
    </row>
    <row r="16">
      <c r="A16" s="18" t="str">
        <f>CHOOSE(MONTH(EDATE($B$2,11)),"януари","февруари","март","април","май","юни","юли","август","септември","октомври","ноември","декември")&amp;" "&amp;YEAR(EDATE($B$2,11))&amp;" г."</f>
        <v>октомври 2027 г.</v>
      </c>
      <c r="B16" s="19" t="n"/>
      <c r="C16" s="19" t="n"/>
      <c r="D16" s="19" t="n"/>
      <c r="E16" s="19" t="n"/>
      <c r="F16" s="19" t="n"/>
      <c r="G16" s="19" t="n"/>
      <c r="H16" s="20" t="str">
        <f>IF(AND(C16="Свалят (разхлабване)",D16="Страх"),"свалят лихвите + страх → глава 7",IF(AND(C16="Вдигат (затягане)",D16="Еуфория"),"вдигат лихвите + еуфория → глава 7",""))</f>
        <v/>
      </c>
      <c r="I16" s="21" t="n"/>
      <c r="J16" s="22" t="str">
        <f>IF(OR(N(I16)=0,N(I15)=0),"",I16/I15-1)</f>
        <v/>
      </c>
      <c r="K16" s="23" t="n"/>
      <c r="L16" s="23" t="n"/>
    </row>
    <row r="17">
      <c r="A17" s="18" t="str">
        <f>CHOOSE(MONTH(EDATE($B$2,12)),"януари","февруари","март","април","май","юни","юли","август","септември","октомври","ноември","декември")&amp;" "&amp;YEAR(EDATE($B$2,12))&amp;" г."</f>
        <v>ноември 2027 г.</v>
      </c>
      <c r="B17" s="19" t="n"/>
      <c r="C17" s="19" t="n"/>
      <c r="D17" s="19" t="n"/>
      <c r="E17" s="19" t="n"/>
      <c r="F17" s="19" t="n"/>
      <c r="G17" s="19" t="n"/>
      <c r="H17" s="20" t="str">
        <f>IF(AND(C17="Свалят (разхлабване)",D17="Страх"),"свалят лихвите + страх → глава 7",IF(AND(C17="Вдигат (затягане)",D17="Еуфория"),"вдигат лихвите + еуфория → глава 7",""))</f>
        <v/>
      </c>
      <c r="I17" s="21" t="n"/>
      <c r="J17" s="22" t="str">
        <f>IF(OR(N(I17)=0,N(I16)=0),"",I17/I16-1)</f>
        <v/>
      </c>
      <c r="K17" s="23" t="n"/>
      <c r="L17" s="23" t="n"/>
    </row>
    <row r="18">
      <c r="A18" s="18" t="str">
        <f>CHOOSE(MONTH(EDATE($B$2,13)),"януари","февруари","март","април","май","юни","юли","август","септември","октомври","ноември","декември")&amp;" "&amp;YEAR(EDATE($B$2,13))&amp;" г."</f>
        <v>декември 2027 г.</v>
      </c>
      <c r="B18" s="19" t="n"/>
      <c r="C18" s="19" t="n"/>
      <c r="D18" s="19" t="n"/>
      <c r="E18" s="19" t="n"/>
      <c r="F18" s="19" t="n"/>
      <c r="G18" s="19" t="n"/>
      <c r="H18" s="20" t="str">
        <f>IF(AND(C18="Свалят (разхлабване)",D18="Страх"),"свалят лихвите + страх → глава 7",IF(AND(C18="Вдигат (затягане)",D18="Еуфория"),"вдигат лихвите + еуфория → глава 7",""))</f>
        <v/>
      </c>
      <c r="I18" s="21" t="n"/>
      <c r="J18" s="22" t="str">
        <f>IF(OR(N(I18)=0,N(I17)=0),"",I18/I17-1)</f>
        <v/>
      </c>
      <c r="K18" s="23" t="n"/>
      <c r="L18" s="23" t="n"/>
    </row>
    <row r="19">
      <c r="A19" s="18" t="str">
        <f>CHOOSE(MONTH(EDATE($B$2,14)),"януари","февруари","март","април","май","юни","юли","август","септември","октомври","ноември","декември")&amp;" "&amp;YEAR(EDATE($B$2,14))&amp;" г."</f>
        <v>януари 2028 г.</v>
      </c>
      <c r="B19" s="19" t="n"/>
      <c r="C19" s="19" t="n"/>
      <c r="D19" s="19" t="n"/>
      <c r="E19" s="19" t="n"/>
      <c r="F19" s="19" t="n"/>
      <c r="G19" s="19" t="n"/>
      <c r="H19" s="20" t="str">
        <f>IF(AND(C19="Свалят (разхлабване)",D19="Страх"),"свалят лихвите + страх → глава 7",IF(AND(C19="Вдигат (затягане)",D19="Еуфория"),"вдигат лихвите + еуфория → глава 7",""))</f>
        <v/>
      </c>
      <c r="I19" s="21" t="n"/>
      <c r="J19" s="22" t="str">
        <f>IF(OR(N(I19)=0,N(I18)=0),"",I19/I18-1)</f>
        <v/>
      </c>
      <c r="K19" s="23" t="n"/>
      <c r="L19" s="23" t="n"/>
    </row>
    <row r="20">
      <c r="A20" s="18" t="str">
        <f>CHOOSE(MONTH(EDATE($B$2,15)),"януари","февруари","март","април","май","юни","юли","август","септември","октомври","ноември","декември")&amp;" "&amp;YEAR(EDATE($B$2,15))&amp;" г."</f>
        <v>февруари 2028 г.</v>
      </c>
      <c r="B20" s="19" t="n"/>
      <c r="C20" s="19" t="n"/>
      <c r="D20" s="19" t="n"/>
      <c r="E20" s="19" t="n"/>
      <c r="F20" s="19" t="n"/>
      <c r="G20" s="19" t="n"/>
      <c r="H20" s="20" t="str">
        <f>IF(AND(C20="Свалят (разхлабване)",D20="Страх"),"свалят лихвите + страх → глава 7",IF(AND(C20="Вдигат (затягане)",D20="Еуфория"),"вдигат лихвите + еуфория → глава 7",""))</f>
        <v/>
      </c>
      <c r="I20" s="21" t="n"/>
      <c r="J20" s="22" t="str">
        <f>IF(OR(N(I20)=0,N(I19)=0),"",I20/I19-1)</f>
        <v/>
      </c>
      <c r="K20" s="23" t="n"/>
      <c r="L20" s="23" t="n"/>
    </row>
    <row r="21">
      <c r="A21" s="18" t="str">
        <f>CHOOSE(MONTH(EDATE($B$2,16)),"януари","февруари","март","април","май","юни","юли","август","септември","октомври","ноември","декември")&amp;" "&amp;YEAR(EDATE($B$2,16))&amp;" г."</f>
        <v>март 2028 г.</v>
      </c>
      <c r="B21" s="19" t="n"/>
      <c r="C21" s="19" t="n"/>
      <c r="D21" s="19" t="n"/>
      <c r="E21" s="19" t="n"/>
      <c r="F21" s="19" t="n"/>
      <c r="G21" s="19" t="n"/>
      <c r="H21" s="20" t="str">
        <f>IF(AND(C21="Свалят (разхлабване)",D21="Страх"),"свалят лихвите + страх → глава 7",IF(AND(C21="Вдигат (затягане)",D21="Еуфория"),"вдигат лихвите + еуфория → глава 7",""))</f>
        <v/>
      </c>
      <c r="I21" s="21" t="n"/>
      <c r="J21" s="22" t="str">
        <f>IF(OR(N(I21)=0,N(I20)=0),"",I21/I20-1)</f>
        <v/>
      </c>
      <c r="K21" s="23" t="n"/>
      <c r="L21" s="23" t="n"/>
    </row>
    <row r="22">
      <c r="A22" s="18" t="str">
        <f>CHOOSE(MONTH(EDATE($B$2,17)),"януари","февруари","март","април","май","юни","юли","август","септември","октомври","ноември","декември")&amp;" "&amp;YEAR(EDATE($B$2,17))&amp;" г."</f>
        <v>април 2028 г.</v>
      </c>
      <c r="B22" s="19" t="n"/>
      <c r="C22" s="19" t="n"/>
      <c r="D22" s="19" t="n"/>
      <c r="E22" s="19" t="n"/>
      <c r="F22" s="19" t="n"/>
      <c r="G22" s="19" t="n"/>
      <c r="H22" s="20" t="str">
        <f>IF(AND(C22="Свалят (разхлабване)",D22="Страх"),"свалят лихвите + страх → глава 7",IF(AND(C22="Вдигат (затягане)",D22="Еуфория"),"вдигат лихвите + еуфория → глава 7",""))</f>
        <v/>
      </c>
      <c r="I22" s="21" t="n"/>
      <c r="J22" s="22" t="str">
        <f>IF(OR(N(I22)=0,N(I21)=0),"",I22/I21-1)</f>
        <v/>
      </c>
      <c r="K22" s="23" t="n"/>
      <c r="L22" s="23" t="n"/>
    </row>
    <row r="23">
      <c r="A23" s="18" t="str">
        <f>CHOOSE(MONTH(EDATE($B$2,18)),"януари","февруари","март","април","май","юни","юли","август","септември","октомври","ноември","декември")&amp;" "&amp;YEAR(EDATE($B$2,18))&amp;" г."</f>
        <v>май 2028 г.</v>
      </c>
      <c r="B23" s="19" t="n"/>
      <c r="C23" s="19" t="n"/>
      <c r="D23" s="19" t="n"/>
      <c r="E23" s="19" t="n"/>
      <c r="F23" s="19" t="n"/>
      <c r="G23" s="19" t="n"/>
      <c r="H23" s="20" t="str">
        <f>IF(AND(C23="Свалят (разхлабване)",D23="Страх"),"свалят лихвите + страх → глава 7",IF(AND(C23="Вдигат (затягане)",D23="Еуфория"),"вдигат лихвите + еуфория → глава 7",""))</f>
        <v/>
      </c>
      <c r="I23" s="21" t="n"/>
      <c r="J23" s="22" t="str">
        <f>IF(OR(N(I23)=0,N(I22)=0),"",I23/I22-1)</f>
        <v/>
      </c>
      <c r="K23" s="23" t="n"/>
      <c r="L23" s="23" t="n"/>
    </row>
    <row r="24">
      <c r="A24" s="18" t="str">
        <f>CHOOSE(MONTH(EDATE($B$2,19)),"януари","февруари","март","април","май","юни","юли","август","септември","октомври","ноември","декември")&amp;" "&amp;YEAR(EDATE($B$2,19))&amp;" г."</f>
        <v>юни 2028 г.</v>
      </c>
      <c r="B24" s="19" t="n"/>
      <c r="C24" s="19" t="n"/>
      <c r="D24" s="19" t="n"/>
      <c r="E24" s="19" t="n"/>
      <c r="F24" s="19" t="n"/>
      <c r="G24" s="19" t="n"/>
      <c r="H24" s="20" t="str">
        <f>IF(AND(C24="Свалят (разхлабване)",D24="Страх"),"свалят лихвите + страх → глава 7",IF(AND(C24="Вдигат (затягане)",D24="Еуфория"),"вдигат лихвите + еуфория → глава 7",""))</f>
        <v/>
      </c>
      <c r="I24" s="21" t="n"/>
      <c r="J24" s="22" t="str">
        <f>IF(OR(N(I24)=0,N(I23)=0),"",I24/I23-1)</f>
        <v/>
      </c>
      <c r="K24" s="23" t="n"/>
      <c r="L24" s="23" t="n"/>
    </row>
    <row r="25">
      <c r="A25" s="18" t="str">
        <f>CHOOSE(MONTH(EDATE($B$2,20)),"януари","февруари","март","април","май","юни","юли","август","септември","октомври","ноември","декември")&amp;" "&amp;YEAR(EDATE($B$2,20))&amp;" г."</f>
        <v>юли 2028 г.</v>
      </c>
      <c r="B25" s="19" t="n"/>
      <c r="C25" s="19" t="n"/>
      <c r="D25" s="19" t="n"/>
      <c r="E25" s="19" t="n"/>
      <c r="F25" s="19" t="n"/>
      <c r="G25" s="19" t="n"/>
      <c r="H25" s="20" t="str">
        <f>IF(AND(C25="Свалят (разхлабване)",D25="Страх"),"свалят лихвите + страх → глава 7",IF(AND(C25="Вдигат (затягане)",D25="Еуфория"),"вдигат лихвите + еуфория → глава 7",""))</f>
        <v/>
      </c>
      <c r="I25" s="21" t="n"/>
      <c r="J25" s="22" t="str">
        <f>IF(OR(N(I25)=0,N(I24)=0),"",I25/I24-1)</f>
        <v/>
      </c>
      <c r="K25" s="23" t="n"/>
      <c r="L25" s="23" t="n"/>
    </row>
    <row r="26">
      <c r="A26" s="18" t="str">
        <f>CHOOSE(MONTH(EDATE($B$2,21)),"януари","февруари","март","април","май","юни","юли","август","септември","октомври","ноември","декември")&amp;" "&amp;YEAR(EDATE($B$2,21))&amp;" г."</f>
        <v>август 2028 г.</v>
      </c>
      <c r="B26" s="19" t="n"/>
      <c r="C26" s="19" t="n"/>
      <c r="D26" s="19" t="n"/>
      <c r="E26" s="19" t="n"/>
      <c r="F26" s="19" t="n"/>
      <c r="G26" s="19" t="n"/>
      <c r="H26" s="20" t="str">
        <f>IF(AND(C26="Свалят (разхлабване)",D26="Страх"),"свалят лихвите + страх → глава 7",IF(AND(C26="Вдигат (затягане)",D26="Еуфория"),"вдигат лихвите + еуфория → глава 7",""))</f>
        <v/>
      </c>
      <c r="I26" s="21" t="n"/>
      <c r="J26" s="22" t="str">
        <f>IF(OR(N(I26)=0,N(I25)=0),"",I26/I25-1)</f>
        <v/>
      </c>
      <c r="K26" s="23" t="n"/>
      <c r="L26" s="23" t="n"/>
    </row>
    <row r="27">
      <c r="A27" s="18" t="str">
        <f>CHOOSE(MONTH(EDATE($B$2,22)),"януари","февруари","март","април","май","юни","юли","август","септември","октомври","ноември","декември")&amp;" "&amp;YEAR(EDATE($B$2,22))&amp;" г."</f>
        <v>септември 2028 г.</v>
      </c>
      <c r="B27" s="19" t="n"/>
      <c r="C27" s="19" t="n"/>
      <c r="D27" s="19" t="n"/>
      <c r="E27" s="19" t="n"/>
      <c r="F27" s="19" t="n"/>
      <c r="G27" s="19" t="n"/>
      <c r="H27" s="20" t="str">
        <f>IF(AND(C27="Свалят (разхлабване)",D27="Страх"),"свалят лихвите + страх → глава 7",IF(AND(C27="Вдигат (затягане)",D27="Еуфория"),"вдигат лихвите + еуфория → глава 7",""))</f>
        <v/>
      </c>
      <c r="I27" s="21" t="n"/>
      <c r="J27" s="22" t="str">
        <f>IF(OR(N(I27)=0,N(I26)=0),"",I27/I26-1)</f>
        <v/>
      </c>
      <c r="K27" s="23" t="n"/>
      <c r="L27" s="23" t="n"/>
    </row>
    <row r="28">
      <c r="A28" s="18" t="str">
        <f>CHOOSE(MONTH(EDATE($B$2,23)),"януари","февруари","март","април","май","юни","юли","август","септември","октомври","ноември","декември")&amp;" "&amp;YEAR(EDATE($B$2,23))&amp;" г."</f>
        <v>октомври 2028 г.</v>
      </c>
      <c r="B28" s="19" t="n"/>
      <c r="C28" s="19" t="n"/>
      <c r="D28" s="19" t="n"/>
      <c r="E28" s="19" t="n"/>
      <c r="F28" s="19" t="n"/>
      <c r="G28" s="19" t="n"/>
      <c r="H28" s="20" t="str">
        <f>IF(AND(C28="Свалят (разхлабване)",D28="Страх"),"свалят лихвите + страх → глава 7",IF(AND(C28="Вдигат (затягане)",D28="Еуфория"),"вдигат лихвите + еуфория → глава 7",""))</f>
        <v/>
      </c>
      <c r="I28" s="21" t="n"/>
      <c r="J28" s="22" t="str">
        <f>IF(OR(N(I28)=0,N(I27)=0),"",I28/I27-1)</f>
        <v/>
      </c>
      <c r="K28" s="23" t="n"/>
      <c r="L28" s="23" t="n"/>
    </row>
    <row r="29">
      <c r="A29" s="18" t="str">
        <f>CHOOSE(MONTH(EDATE($B$2,24)),"януари","февруари","март","април","май","юни","юли","август","септември","октомври","ноември","декември")&amp;" "&amp;YEAR(EDATE($B$2,24))&amp;" г."</f>
        <v>ноември 2028 г.</v>
      </c>
      <c r="B29" s="19" t="n"/>
      <c r="C29" s="19" t="n"/>
      <c r="D29" s="19" t="n"/>
      <c r="E29" s="19" t="n"/>
      <c r="F29" s="19" t="n"/>
      <c r="G29" s="19" t="n"/>
      <c r="H29" s="20" t="str">
        <f>IF(AND(C29="Свалят (разхлабване)",D29="Страх"),"свалят лихвите + страх → глава 7",IF(AND(C29="Вдигат (затягане)",D29="Еуфория"),"вдигат лихвите + еуфория → глава 7",""))</f>
        <v/>
      </c>
      <c r="I29" s="21" t="n"/>
      <c r="J29" s="22" t="str">
        <f>IF(OR(N(I29)=0,N(I28)=0),"",I29/I28-1)</f>
        <v/>
      </c>
      <c r="K29" s="23" t="n"/>
      <c r="L29" s="23" t="n"/>
    </row>
    <row r="30">
      <c r="A30" s="18" t="str">
        <f>CHOOSE(MONTH(EDATE($B$2,25)),"януари","февруари","март","април","май","юни","юли","август","септември","октомври","ноември","декември")&amp;" "&amp;YEAR(EDATE($B$2,25))&amp;" г."</f>
        <v>декември 2028 г.</v>
      </c>
      <c r="B30" s="19" t="n"/>
      <c r="C30" s="19" t="n"/>
      <c r="D30" s="19" t="n"/>
      <c r="E30" s="19" t="n"/>
      <c r="F30" s="19" t="n"/>
      <c r="G30" s="19" t="n"/>
      <c r="H30" s="20" t="str">
        <f>IF(AND(C30="Свалят (разхлабване)",D30="Страх"),"свалят лихвите + страх → глава 7",IF(AND(C30="Вдигат (затягане)",D30="Еуфория"),"вдигат лихвите + еуфория → глава 7",""))</f>
        <v/>
      </c>
      <c r="I30" s="21" t="n"/>
      <c r="J30" s="22" t="str">
        <f>IF(OR(N(I30)=0,N(I29)=0),"",I30/I29-1)</f>
        <v/>
      </c>
      <c r="K30" s="23" t="n"/>
      <c r="L30" s="23" t="n"/>
    </row>
    <row r="31">
      <c r="A31" s="18" t="str">
        <f>CHOOSE(MONTH(EDATE($B$2,26)),"януари","февруари","март","април","май","юни","юли","август","септември","октомври","ноември","декември")&amp;" "&amp;YEAR(EDATE($B$2,26))&amp;" г."</f>
        <v>януари 2029 г.</v>
      </c>
      <c r="B31" s="19" t="n"/>
      <c r="C31" s="19" t="n"/>
      <c r="D31" s="19" t="n"/>
      <c r="E31" s="19" t="n"/>
      <c r="F31" s="19" t="n"/>
      <c r="G31" s="19" t="n"/>
      <c r="H31" s="20" t="str">
        <f>IF(AND(C31="Свалят (разхлабване)",D31="Страх"),"свалят лихвите + страх → глава 7",IF(AND(C31="Вдигат (затягане)",D31="Еуфория"),"вдигат лихвите + еуфория → глава 7",""))</f>
        <v/>
      </c>
      <c r="I31" s="21" t="n"/>
      <c r="J31" s="22" t="str">
        <f>IF(OR(N(I31)=0,N(I30)=0),"",I31/I30-1)</f>
        <v/>
      </c>
      <c r="K31" s="23" t="n"/>
      <c r="L31" s="23" t="n"/>
    </row>
    <row r="32">
      <c r="A32" s="18" t="str">
        <f>CHOOSE(MONTH(EDATE($B$2,27)),"януари","февруари","март","април","май","юни","юли","август","септември","октомври","ноември","декември")&amp;" "&amp;YEAR(EDATE($B$2,27))&amp;" г."</f>
        <v>февруари 2029 г.</v>
      </c>
      <c r="B32" s="19" t="n"/>
      <c r="C32" s="19" t="n"/>
      <c r="D32" s="19" t="n"/>
      <c r="E32" s="19" t="n"/>
      <c r="F32" s="19" t="n"/>
      <c r="G32" s="19" t="n"/>
      <c r="H32" s="20" t="str">
        <f>IF(AND(C32="Свалят (разхлабване)",D32="Страх"),"свалят лихвите + страх → глава 7",IF(AND(C32="Вдигат (затягане)",D32="Еуфория"),"вдигат лихвите + еуфория → глава 7",""))</f>
        <v/>
      </c>
      <c r="I32" s="21" t="n"/>
      <c r="J32" s="22" t="str">
        <f>IF(OR(N(I32)=0,N(I31)=0),"",I32/I31-1)</f>
        <v/>
      </c>
      <c r="K32" s="23" t="n"/>
      <c r="L32" s="23" t="n"/>
    </row>
    <row r="33">
      <c r="A33" s="18" t="str">
        <f>CHOOSE(MONTH(EDATE($B$2,28)),"януари","февруари","март","април","май","юни","юли","август","септември","октомври","ноември","декември")&amp;" "&amp;YEAR(EDATE($B$2,28))&amp;" г."</f>
        <v>март 2029 г.</v>
      </c>
      <c r="B33" s="19" t="n"/>
      <c r="C33" s="19" t="n"/>
      <c r="D33" s="19" t="n"/>
      <c r="E33" s="19" t="n"/>
      <c r="F33" s="19" t="n"/>
      <c r="G33" s="19" t="n"/>
      <c r="H33" s="20" t="str">
        <f>IF(AND(C33="Свалят (разхлабване)",D33="Страх"),"свалят лихвите + страх → глава 7",IF(AND(C33="Вдигат (затягане)",D33="Еуфория"),"вдигат лихвите + еуфория → глава 7",""))</f>
        <v/>
      </c>
      <c r="I33" s="21" t="n"/>
      <c r="J33" s="22" t="str">
        <f>IF(OR(N(I33)=0,N(I32)=0),"",I33/I32-1)</f>
        <v/>
      </c>
      <c r="K33" s="23" t="n"/>
      <c r="L33" s="23" t="n"/>
    </row>
    <row r="34">
      <c r="A34" s="18" t="str">
        <f>CHOOSE(MONTH(EDATE($B$2,29)),"януари","февруари","март","април","май","юни","юли","август","септември","октомври","ноември","декември")&amp;" "&amp;YEAR(EDATE($B$2,29))&amp;" г."</f>
        <v>април 2029 г.</v>
      </c>
      <c r="B34" s="19" t="n"/>
      <c r="C34" s="19" t="n"/>
      <c r="D34" s="19" t="n"/>
      <c r="E34" s="19" t="n"/>
      <c r="F34" s="19" t="n"/>
      <c r="G34" s="19" t="n"/>
      <c r="H34" s="20" t="str">
        <f>IF(AND(C34="Свалят (разхлабване)",D34="Страх"),"свалят лихвите + страх → глава 7",IF(AND(C34="Вдигат (затягане)",D34="Еуфория"),"вдигат лихвите + еуфория → глава 7",""))</f>
        <v/>
      </c>
      <c r="I34" s="21" t="n"/>
      <c r="J34" s="22" t="str">
        <f>IF(OR(N(I34)=0,N(I33)=0),"",I34/I33-1)</f>
        <v/>
      </c>
      <c r="K34" s="23" t="n"/>
      <c r="L34" s="23" t="n"/>
    </row>
    <row r="35">
      <c r="A35" s="18" t="str">
        <f>CHOOSE(MONTH(EDATE($B$2,30)),"януари","февруари","март","април","май","юни","юли","август","септември","октомври","ноември","декември")&amp;" "&amp;YEAR(EDATE($B$2,30))&amp;" г."</f>
        <v>май 2029 г.</v>
      </c>
      <c r="B35" s="19" t="n"/>
      <c r="C35" s="19" t="n"/>
      <c r="D35" s="19" t="n"/>
      <c r="E35" s="19" t="n"/>
      <c r="F35" s="19" t="n"/>
      <c r="G35" s="19" t="n"/>
      <c r="H35" s="20" t="str">
        <f>IF(AND(C35="Свалят (разхлабване)",D35="Страх"),"свалят лихвите + страх → глава 7",IF(AND(C35="Вдигат (затягане)",D35="Еуфория"),"вдигат лихвите + еуфория → глава 7",""))</f>
        <v/>
      </c>
      <c r="I35" s="21" t="n"/>
      <c r="J35" s="22" t="str">
        <f>IF(OR(N(I35)=0,N(I34)=0),"",I35/I34-1)</f>
        <v/>
      </c>
      <c r="K35" s="23" t="n"/>
      <c r="L35" s="23" t="n"/>
    </row>
    <row r="36">
      <c r="A36" s="18" t="str">
        <f>CHOOSE(MONTH(EDATE($B$2,31)),"януари","февруари","март","април","май","юни","юли","август","септември","октомври","ноември","декември")&amp;" "&amp;YEAR(EDATE($B$2,31))&amp;" г."</f>
        <v>юни 2029 г.</v>
      </c>
      <c r="B36" s="19" t="n"/>
      <c r="C36" s="19" t="n"/>
      <c r="D36" s="19" t="n"/>
      <c r="E36" s="19" t="n"/>
      <c r="F36" s="19" t="n"/>
      <c r="G36" s="19" t="n"/>
      <c r="H36" s="20" t="str">
        <f>IF(AND(C36="Свалят (разхлабване)",D36="Страх"),"свалят лихвите + страх → глава 7",IF(AND(C36="Вдигат (затягане)",D36="Еуфория"),"вдигат лихвите + еуфория → глава 7",""))</f>
        <v/>
      </c>
      <c r="I36" s="21" t="n"/>
      <c r="J36" s="22" t="str">
        <f>IF(OR(N(I36)=0,N(I35)=0),"",I36/I35-1)</f>
        <v/>
      </c>
      <c r="K36" s="23" t="n"/>
      <c r="L36" s="23" t="n"/>
    </row>
    <row r="37">
      <c r="A37" s="18" t="str">
        <f>CHOOSE(MONTH(EDATE($B$2,32)),"януари","февруари","март","април","май","юни","юли","август","септември","октомври","ноември","декември")&amp;" "&amp;YEAR(EDATE($B$2,32))&amp;" г."</f>
        <v>юли 2029 г.</v>
      </c>
      <c r="B37" s="19" t="n"/>
      <c r="C37" s="19" t="n"/>
      <c r="D37" s="19" t="n"/>
      <c r="E37" s="19" t="n"/>
      <c r="F37" s="19" t="n"/>
      <c r="G37" s="19" t="n"/>
      <c r="H37" s="20" t="str">
        <f>IF(AND(C37="Свалят (разхлабване)",D37="Страх"),"свалят лихвите + страх → глава 7",IF(AND(C37="Вдигат (затягане)",D37="Еуфория"),"вдигат лихвите + еуфория → глава 7",""))</f>
        <v/>
      </c>
      <c r="I37" s="21" t="n"/>
      <c r="J37" s="22" t="str">
        <f>IF(OR(N(I37)=0,N(I36)=0),"",I37/I36-1)</f>
        <v/>
      </c>
      <c r="K37" s="23" t="n"/>
      <c r="L37" s="23" t="n"/>
    </row>
    <row r="38">
      <c r="A38" s="18" t="str">
        <f>CHOOSE(MONTH(EDATE($B$2,33)),"януари","февруари","март","април","май","юни","юли","август","септември","октомври","ноември","декември")&amp;" "&amp;YEAR(EDATE($B$2,33))&amp;" г."</f>
        <v>август 2029 г.</v>
      </c>
      <c r="B38" s="19" t="n"/>
      <c r="C38" s="19" t="n"/>
      <c r="D38" s="19" t="n"/>
      <c r="E38" s="19" t="n"/>
      <c r="F38" s="19" t="n"/>
      <c r="G38" s="19" t="n"/>
      <c r="H38" s="20" t="str">
        <f>IF(AND(C38="Свалят (разхлабване)",D38="Страх"),"свалят лихвите + страх → глава 7",IF(AND(C38="Вдигат (затягане)",D38="Еуфория"),"вдигат лихвите + еуфория → глава 7",""))</f>
        <v/>
      </c>
      <c r="I38" s="21" t="n"/>
      <c r="J38" s="22" t="str">
        <f>IF(OR(N(I38)=0,N(I37)=0),"",I38/I37-1)</f>
        <v/>
      </c>
      <c r="K38" s="23" t="n"/>
      <c r="L38" s="23" t="n"/>
    </row>
    <row r="39">
      <c r="A39" s="18" t="str">
        <f>CHOOSE(MONTH(EDATE($B$2,34)),"януари","февруари","март","април","май","юни","юли","август","септември","октомври","ноември","декември")&amp;" "&amp;YEAR(EDATE($B$2,34))&amp;" г."</f>
        <v>септември 2029 г.</v>
      </c>
      <c r="B39" s="19" t="n"/>
      <c r="C39" s="19" t="n"/>
      <c r="D39" s="19" t="n"/>
      <c r="E39" s="19" t="n"/>
      <c r="F39" s="19" t="n"/>
      <c r="G39" s="19" t="n"/>
      <c r="H39" s="20" t="str">
        <f>IF(AND(C39="Свалят (разхлабване)",D39="Страх"),"свалят лихвите + страх → глава 7",IF(AND(C39="Вдигат (затягане)",D39="Еуфория"),"вдигат лихвите + еуфория → глава 7",""))</f>
        <v/>
      </c>
      <c r="I39" s="21" t="n"/>
      <c r="J39" s="22" t="str">
        <f>IF(OR(N(I39)=0,N(I38)=0),"",I39/I38-1)</f>
        <v/>
      </c>
      <c r="K39" s="23" t="n"/>
      <c r="L39" s="23" t="n"/>
    </row>
    <row r="40">
      <c r="A40" s="18" t="str">
        <f>CHOOSE(MONTH(EDATE($B$2,35)),"януари","февруари","март","април","май","юни","юли","август","септември","октомври","ноември","декември")&amp;" "&amp;YEAR(EDATE($B$2,35))&amp;" г."</f>
        <v>октомври 2029 г.</v>
      </c>
      <c r="B40" s="19" t="n"/>
      <c r="C40" s="19" t="n"/>
      <c r="D40" s="19" t="n"/>
      <c r="E40" s="19" t="n"/>
      <c r="F40" s="19" t="n"/>
      <c r="G40" s="19" t="n"/>
      <c r="H40" s="20" t="str">
        <f>IF(AND(C40="Свалят (разхлабване)",D40="Страх"),"свалят лихвите + страх → глава 7",IF(AND(C40="Вдигат (затягане)",D40="Еуфория"),"вдигат лихвите + еуфория → глава 7",""))</f>
        <v/>
      </c>
      <c r="I40" s="21" t="n"/>
      <c r="J40" s="22" t="str">
        <f>IF(OR(N(I40)=0,N(I39)=0),"",I40/I39-1)</f>
        <v/>
      </c>
      <c r="K40" s="23" t="n"/>
      <c r="L40" s="23" t="n"/>
    </row>
  </sheetData>
  <mergeCells count="2">
    <mergeCell ref="C2:H2"/>
    <mergeCell ref="A1:H1"/>
  </mergeCells>
  <conditionalFormatting sqref="H5:H40">
    <cfRule type="expression" priority="1" dxfId="0">
      <formula>LEN(H5)&gt;0</formula>
    </cfRule>
  </conditionalFormatting>
  <conditionalFormatting sqref="J5:J40">
    <cfRule type="expression" priority="2" dxfId="1">
      <formula>AND(ISNUMBER(J5),J5&lt;0)</formula>
    </cfRule>
    <cfRule type="expression" priority="3" dxfId="2">
      <formula>AND(ISNUMBER(J5),J5&gt;0)</formula>
    </cfRule>
  </conditionalFormatting>
  <dataValidations count="6">
    <dataValidation sqref="B5:B40" showDropDown="0" showInputMessage="0" showErrorMessage="0" allowBlank="1" errorTitle="Непозволена стойност" error="Избери от списъка." type="list">
      <formula1>"Да,Не"</formula1>
    </dataValidation>
    <dataValidation sqref="C5:C40" showDropDown="0" showInputMessage="0" showErrorMessage="0" allowBlank="1" errorTitle="Непозволена стойност" error="Избери от списъка." type="list">
      <formula1>"Вдигат (затягане),Свалят (разхлабване),Без промяна"</formula1>
    </dataValidation>
    <dataValidation sqref="D5:D40" showDropDown="0" showInputMessage="0" showErrorMessage="0" allowBlank="1" errorTitle="Непозволена стойност" error="Избери от списъка." type="list">
      <formula1>"Еуфория,Страх,Нито едно от двете"</formula1>
    </dataValidation>
    <dataValidation sqref="E5:E40" showDropDown="0" showInputMessage="0" showErrorMessage="0" allowBlank="1" errorTitle="Непозволена стойност" error="Избери от списъка." type="list">
      <formula1>"Нагоре,Надолу,Без промяна"</formula1>
    </dataValidation>
    <dataValidation sqref="F5:F40" showDropDown="0" showInputMessage="0" showErrorMessage="0" allowBlank="1" errorTitle="Непозволена стойност" error="Избери от списъка." type="list">
      <formula1>"По-високи,По-ниски,Същите"</formula1>
    </dataValidation>
    <dataValidation sqref="G5:G40" showDropDown="0" showInputMessage="0" showErrorMessage="0" allowBlank="1" errorTitle="Непозволена стойност" error="Избери от списъка." type="list">
      <formula1>"Апокалиптични,Оптимистични,Смесени"</formula1>
    </dataValidation>
  </dataValidations>
  <pageMargins left="0.75" right="0.75" top="1" bottom="1" header="0.5" footer="0.5"/>
  <pageSetup orientation="landscape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Инвестиции (investicii.bg)</dc:creator>
  <dc:title xmlns:dc="http://purl.org/dc/elements/1.1/">„Призма“ дневник</dc:title>
  <dc:subject xmlns:dc="http://purl.org/dc/elements/1.1/">Веднъж месечно: трите въпроса от глава 7 на „Инвестиционният метод ‚Призма‘“</dc:subject>
  <dc:language xmlns:dc="http://purl.org/dc/elements/1.1/">bg-BG</dc:language>
  <dcterms:created xmlns:dcterms="http://purl.org/dc/terms/" xmlns:xsi="http://www.w3.org/2001/XMLSchema-instance" xsi:type="dcterms:W3CDTF">2026-10-04T12:00:00Z</dcterms:created>
  <dcterms:modified xmlns:dcterms="http://purl.org/dc/terms/" xmlns:xsi="http://www.w3.org/2001/XMLSchema-instance" xsi:type="dcterms:W3CDTF">2026-10-15T21:17:15Z</dcterms:modified>
  <cp:lastModifiedBy>Инвестиции (investicii.bg)</cp:lastModifiedBy>
  <cp:keywords>investicii.bg; Мартин Горданов; лични финанси; таблица</cp:keywords>
</cp:coreProperties>
</file>